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otal Cost of Borrowing - AU" sheetId="1" r:id="rId4"/>
    <sheet state="visible" name="Total Repayments - AU" sheetId="2" r:id="rId5"/>
  </sheets>
  <definedNames/>
  <calcPr/>
</workbook>
</file>

<file path=xl/sharedStrings.xml><?xml version="1.0" encoding="utf-8"?>
<sst xmlns="http://schemas.openxmlformats.org/spreadsheetml/2006/main" count="52" uniqueCount="30">
  <si>
    <t>Effective from — 15 Dec 2021</t>
  </si>
  <si>
    <t xml:space="preserve">Total Costs of Borrowing </t>
  </si>
  <si>
    <t>This table shows the total cost of borrowing through Harmoney. The total cost of borrowing is the total amount of interest paid over the term of the loan plus the cost of the only compulsory fee - the Establishment Fee</t>
  </si>
  <si>
    <t>The costs shown are for the full term of the loan. If you repay faster than required the cost of borrowing will reduce as you pay less interest. There is no fee for prepayment.</t>
  </si>
  <si>
    <t>These cost are indicative.</t>
  </si>
  <si>
    <t>Term (months)</t>
  </si>
  <si>
    <t>Establishment Fee ($275 - $575*)</t>
  </si>
  <si>
    <t>Risk Grade</t>
  </si>
  <si>
    <t>A1</t>
  </si>
  <si>
    <t>A2</t>
  </si>
  <si>
    <t>A3</t>
  </si>
  <si>
    <t>A4</t>
  </si>
  <si>
    <t>A5</t>
  </si>
  <si>
    <t>B1</t>
  </si>
  <si>
    <t>B2</t>
  </si>
  <si>
    <t>B3</t>
  </si>
  <si>
    <t>B4</t>
  </si>
  <si>
    <t>B5</t>
  </si>
  <si>
    <t>C1</t>
  </si>
  <si>
    <t>C2</t>
  </si>
  <si>
    <t>Interest Rate</t>
  </si>
  <si>
    <t>Loan Amount (ex. Establishment Fee)</t>
  </si>
  <si>
    <t>*Harmoney charges an up front, one-off Establishment Fee of:
$275 for loans of below $5,000 or;
$575 for loans of $5,000 and above.
The Establishment Fee is added to the approved loan amount requested, and paid to Harmoney on settlement of the loan.</t>
  </si>
  <si>
    <t>Effective from — 18 August 2021</t>
  </si>
  <si>
    <t>Total repayment over the life of the loan</t>
  </si>
  <si>
    <t>This table shows the total repayments over the life of the loan based on the loan amount, interest rate, and term shown. Total repayments includes principal and interes and the Establishment Fee</t>
  </si>
  <si>
    <t>The repayments shown are for the full term of the loan. If you repay faster than required the total repayments will be lower as as you pay less interest. There is no fee for prepayment.</t>
  </si>
  <si>
    <t>Total loan amount includes establishment fee</t>
  </si>
  <si>
    <t>Establishment Fee (loans $2k to &lt;$5k+)</t>
  </si>
  <si>
    <t>Loan Amount</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</si>
</sst>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
    <numFmt numFmtId="165" formatCode="&quot;$&quot;#,##0"/>
  </numFmts>
  <fonts count="9">
    <font>
      <sz val="10.0"/>
      <color rgb="FF000000"/>
      <name val="Arial"/>
    </font>
    <font>
      <color theme="1"/>
      <name val="Calibri"/>
    </font>
    <font>
      <b/>
      <color rgb="FF000000"/>
      <name val="Arial"/>
    </font>
    <font>
      <b/>
      <sz val="10.0"/>
      <color theme="1"/>
      <name val="Arial"/>
    </font>
    <font>
      <sz val="10.0"/>
      <color theme="1"/>
      <name val="Arial"/>
    </font>
    <font>
      <sz val="10.0"/>
      <color theme="1"/>
      <name val="Calibri"/>
    </font>
    <font>
      <color theme="1"/>
      <name val="Arial"/>
    </font>
    <font>
      <sz val="7.0"/>
      <color rgb="FF000000"/>
      <name val="Calibri"/>
    </font>
    <font>
      <sz val="10.0"/>
      <color rgb="FF091E42"/>
      <name val="Arial"/>
    </font>
  </fonts>
  <fills count="3">
    <fill>
      <patternFill patternType="none"/>
    </fill>
    <fill>
      <patternFill patternType="lightGray"/>
    </fill>
    <fill>
      <patternFill patternType="solid">
        <fgColor rgb="FFDEEBFF"/>
        <bgColor rgb="FFDEEBFF"/>
      </patternFill>
    </fill>
  </fills>
  <borders count="2">
    <border/>
    <border>
      <left style="thin">
        <color rgb="FFCCCCCC"/>
      </left>
      <right style="thin">
        <color rgb="FFCCCCCC"/>
      </right>
      <top style="thin">
        <color rgb="FFCCCCCC"/>
      </top>
      <bottom style="thin">
        <color rgb="FFCCCCCC"/>
      </bottom>
    </border>
  </borders>
  <cellStyleXfs count="1">
    <xf borderId="0" fillId="0" fontId="0" numFmtId="0" applyAlignment="1" applyFont="1"/>
  </cellStyleXfs>
  <cellXfs count="25">
    <xf borderId="0" fillId="0" fontId="0" numFmtId="0" xfId="0" applyAlignment="1" applyFont="1">
      <alignment readingOrder="0" shrinkToFit="0" vertical="bottom" wrapText="0"/>
    </xf>
    <xf borderId="0" fillId="0" fontId="1" numFmtId="0" xfId="0" applyAlignment="1" applyFont="1">
      <alignment vertical="bottom"/>
    </xf>
    <xf borderId="0" fillId="0" fontId="2" numFmtId="0" xfId="0" applyFont="1"/>
    <xf borderId="0" fillId="0" fontId="2" numFmtId="0" xfId="0" applyAlignment="1" applyFont="1">
      <alignment readingOrder="0" vertical="bottom"/>
    </xf>
    <xf borderId="0" fillId="0" fontId="3" numFmtId="0" xfId="0" applyFont="1"/>
    <xf borderId="0" fillId="0" fontId="4" numFmtId="0" xfId="0" applyFont="1"/>
    <xf borderId="0" fillId="0" fontId="0" numFmtId="0" xfId="0" applyFont="1"/>
    <xf borderId="0" fillId="0" fontId="0" numFmtId="0" xfId="0" applyAlignment="1" applyFont="1">
      <alignment horizontal="right"/>
    </xf>
    <xf borderId="0" fillId="0" fontId="5" numFmtId="0" xfId="0" applyAlignment="1" applyFont="1">
      <alignment readingOrder="0"/>
    </xf>
    <xf borderId="0" fillId="0" fontId="0" numFmtId="164" xfId="0" applyAlignment="1" applyFont="1" applyNumberFormat="1">
      <alignment horizontal="right" readingOrder="0"/>
    </xf>
    <xf borderId="0" fillId="2" fontId="6" numFmtId="10" xfId="0" applyFill="1" applyFont="1" applyNumberFormat="1"/>
    <xf borderId="0" fillId="2" fontId="6" numFmtId="10" xfId="0" applyAlignment="1" applyFont="1" applyNumberFormat="1">
      <alignment readingOrder="0"/>
    </xf>
    <xf borderId="0" fillId="0" fontId="4" numFmtId="165" xfId="0" applyFont="1" applyNumberFormat="1"/>
    <xf borderId="0" fillId="0" fontId="4" numFmtId="165" xfId="0" applyAlignment="1" applyFont="1" applyNumberFormat="1">
      <alignment horizontal="center"/>
    </xf>
    <xf borderId="0" fillId="0" fontId="4" numFmtId="165" xfId="0" applyAlignment="1" applyFont="1" applyNumberFormat="1">
      <alignment horizontal="center" readingOrder="0"/>
    </xf>
    <xf borderId="0" fillId="0" fontId="4" numFmtId="10" xfId="0" applyFont="1" applyNumberFormat="1"/>
    <xf borderId="0" fillId="0" fontId="4" numFmtId="0" xfId="0" applyAlignment="1" applyFont="1">
      <alignment readingOrder="0"/>
    </xf>
    <xf borderId="1" fillId="0" fontId="7" numFmtId="10" xfId="0" applyAlignment="1" applyBorder="1" applyFont="1" applyNumberFormat="1">
      <alignment horizontal="center"/>
    </xf>
    <xf borderId="0" fillId="0" fontId="4" numFmtId="0" xfId="0" applyAlignment="1" applyFont="1">
      <alignment readingOrder="0" vertical="top"/>
    </xf>
    <xf borderId="0" fillId="0" fontId="7" numFmtId="10" xfId="0" applyAlignment="1" applyFont="1" applyNumberFormat="1">
      <alignment horizontal="center"/>
    </xf>
    <xf borderId="0" fillId="0" fontId="2" numFmtId="0" xfId="0" applyAlignment="1" applyFont="1">
      <alignment vertical="bottom"/>
    </xf>
    <xf borderId="0" fillId="0" fontId="5" numFmtId="0" xfId="0" applyFont="1"/>
    <xf borderId="0" fillId="0" fontId="0" numFmtId="164" xfId="0" applyAlignment="1" applyFont="1" applyNumberFormat="1">
      <alignment horizontal="right"/>
    </xf>
    <xf borderId="0" fillId="0" fontId="8" numFmtId="165" xfId="0" applyAlignment="1" applyFont="1" applyNumberFormat="1">
      <alignment horizontal="right"/>
    </xf>
    <xf borderId="0" fillId="0" fontId="4" numFmtId="165" xfId="0" applyAlignment="1" applyFont="1" applyNumberFormat="1">
      <alignment horizontal="right"/>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xdr:row>
      <xdr:rowOff>0</xdr:rowOff>
    </xdr:from>
    <xdr:ext cx="1914525" cy="4381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xdr:row>
      <xdr:rowOff>0</xdr:rowOff>
    </xdr:from>
    <xdr:ext cx="1962150" cy="4476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1" max="1" width="32.43"/>
    <col customWidth="1" min="2" max="6" width="14.43"/>
  </cols>
  <sheetData>
    <row r="1" ht="15.75" customHeight="1">
      <c r="A1" s="1"/>
      <c r="B1" s="1"/>
      <c r="C1" s="1"/>
      <c r="D1" s="1"/>
      <c r="E1" s="1"/>
      <c r="F1" s="1"/>
      <c r="G1" s="1"/>
      <c r="H1" s="1"/>
      <c r="I1" s="1"/>
      <c r="J1" s="1"/>
      <c r="K1" s="1"/>
      <c r="L1" s="1"/>
      <c r="M1" s="1"/>
    </row>
    <row r="2" ht="34.5" customHeight="1">
      <c r="A2" s="2"/>
      <c r="B2" s="1"/>
      <c r="C2" s="1"/>
      <c r="D2" s="1"/>
      <c r="E2" s="1"/>
      <c r="F2" s="1"/>
      <c r="G2" s="1"/>
      <c r="H2" s="1"/>
      <c r="I2" s="1"/>
      <c r="J2" s="1"/>
      <c r="K2" s="1"/>
      <c r="L2" s="1"/>
      <c r="M2" s="1"/>
    </row>
    <row r="3" ht="15.75" customHeight="1">
      <c r="A3" s="1"/>
      <c r="B3" s="1"/>
      <c r="C3" s="1"/>
      <c r="D3" s="1"/>
      <c r="E3" s="1"/>
      <c r="F3" s="1"/>
      <c r="G3" s="1"/>
      <c r="H3" s="1"/>
      <c r="I3" s="1"/>
      <c r="J3" s="1"/>
      <c r="K3" s="1"/>
      <c r="L3" s="1"/>
      <c r="M3" s="1"/>
    </row>
    <row r="4" ht="15.75" customHeight="1">
      <c r="A4" s="3" t="s">
        <v>0</v>
      </c>
      <c r="B4" s="1"/>
      <c r="C4" s="1"/>
      <c r="D4" s="1"/>
      <c r="E4" s="1"/>
      <c r="F4" s="1"/>
      <c r="G4" s="1"/>
      <c r="H4" s="1"/>
      <c r="I4" s="1"/>
      <c r="J4" s="1"/>
      <c r="K4" s="1"/>
      <c r="L4" s="1"/>
      <c r="M4" s="1"/>
    </row>
    <row r="5" ht="15.75" customHeight="1">
      <c r="A5" s="1"/>
      <c r="B5" s="1"/>
      <c r="C5" s="1"/>
      <c r="D5" s="1"/>
      <c r="E5" s="1"/>
      <c r="F5" s="1"/>
      <c r="G5" s="1"/>
      <c r="H5" s="1"/>
      <c r="I5" s="1"/>
      <c r="J5" s="1"/>
      <c r="K5" s="1"/>
      <c r="L5" s="1"/>
      <c r="M5" s="1"/>
    </row>
    <row r="6" ht="15.75" customHeight="1">
      <c r="A6" s="4" t="s">
        <v>1</v>
      </c>
      <c r="B6" s="5"/>
      <c r="C6" s="5"/>
      <c r="D6" s="5"/>
      <c r="E6" s="5"/>
      <c r="F6" s="5"/>
      <c r="G6" s="5"/>
      <c r="H6" s="5"/>
      <c r="I6" s="5"/>
      <c r="J6" s="5"/>
      <c r="K6" s="5"/>
      <c r="L6" s="5"/>
      <c r="M6" s="5"/>
    </row>
    <row r="7" ht="15.75" customHeight="1">
      <c r="A7" s="5"/>
      <c r="B7" s="5"/>
      <c r="C7" s="5"/>
      <c r="D7" s="5"/>
      <c r="E7" s="5"/>
      <c r="F7" s="5"/>
      <c r="G7" s="5"/>
      <c r="H7" s="5"/>
      <c r="I7" s="5"/>
      <c r="J7" s="5"/>
      <c r="K7" s="5"/>
      <c r="L7" s="5"/>
      <c r="M7" s="5"/>
    </row>
    <row r="8" ht="15.75" customHeight="1">
      <c r="A8" s="5" t="s">
        <v>2</v>
      </c>
      <c r="B8" s="5"/>
      <c r="C8" s="5"/>
      <c r="D8" s="5"/>
      <c r="E8" s="5"/>
      <c r="F8" s="5"/>
      <c r="G8" s="5"/>
      <c r="H8" s="5"/>
      <c r="I8" s="5"/>
      <c r="J8" s="5"/>
      <c r="K8" s="5"/>
      <c r="L8" s="5"/>
      <c r="M8" s="5"/>
    </row>
    <row r="9" ht="15.75" customHeight="1">
      <c r="A9" s="5" t="s">
        <v>3</v>
      </c>
      <c r="B9" s="5"/>
      <c r="C9" s="5"/>
      <c r="D9" s="5"/>
      <c r="E9" s="5"/>
      <c r="F9" s="5"/>
      <c r="G9" s="5"/>
      <c r="H9" s="5"/>
      <c r="I9" s="5"/>
      <c r="J9" s="5"/>
      <c r="K9" s="5"/>
      <c r="L9" s="5"/>
      <c r="M9" s="5"/>
    </row>
    <row r="10" ht="15.75" customHeight="1">
      <c r="A10" s="5" t="s">
        <v>4</v>
      </c>
      <c r="B10" s="5"/>
      <c r="C10" s="5"/>
      <c r="D10" s="5"/>
      <c r="E10" s="5"/>
      <c r="F10" s="5"/>
      <c r="G10" s="5"/>
      <c r="H10" s="5"/>
      <c r="I10" s="5"/>
      <c r="J10" s="5"/>
      <c r="K10" s="5"/>
      <c r="L10" s="5"/>
      <c r="M10" s="5"/>
    </row>
    <row r="11" ht="15.75" customHeight="1">
      <c r="A11" s="5"/>
      <c r="B11" s="5"/>
      <c r="C11" s="5"/>
      <c r="D11" s="5"/>
      <c r="E11" s="5"/>
      <c r="F11" s="5"/>
      <c r="G11" s="5"/>
      <c r="H11" s="5"/>
      <c r="I11" s="5"/>
      <c r="J11" s="5"/>
      <c r="K11" s="5"/>
      <c r="L11" s="5"/>
      <c r="M11" s="5"/>
    </row>
    <row r="12" ht="15.75" customHeight="1">
      <c r="A12" s="6" t="s">
        <v>5</v>
      </c>
      <c r="B12" s="7">
        <v>36.0</v>
      </c>
      <c r="C12" s="7">
        <v>36.0</v>
      </c>
      <c r="D12" s="5"/>
      <c r="E12" s="5"/>
      <c r="F12" s="5"/>
      <c r="G12" s="5"/>
      <c r="H12" s="5"/>
      <c r="I12" s="5"/>
      <c r="J12" s="5"/>
      <c r="K12" s="5"/>
      <c r="L12" s="5"/>
      <c r="M12" s="5"/>
    </row>
    <row r="13" ht="15.75" customHeight="1">
      <c r="A13" s="8" t="s">
        <v>6</v>
      </c>
      <c r="B13" s="9">
        <v>275.0</v>
      </c>
      <c r="C13" s="9">
        <v>575.0</v>
      </c>
      <c r="D13" s="5"/>
      <c r="E13" s="5"/>
      <c r="F13" s="5"/>
      <c r="G13" s="5"/>
      <c r="H13" s="5"/>
      <c r="I13" s="5"/>
      <c r="J13" s="5"/>
      <c r="K13" s="5"/>
      <c r="L13" s="5"/>
      <c r="M13" s="5"/>
    </row>
    <row r="14" ht="15.75" customHeight="1">
      <c r="A14" s="5"/>
      <c r="B14" s="5"/>
      <c r="C14" s="5"/>
      <c r="D14" s="5"/>
      <c r="E14" s="5"/>
      <c r="F14" s="5"/>
      <c r="G14" s="5"/>
      <c r="H14" s="5"/>
      <c r="I14" s="5"/>
      <c r="J14" s="5"/>
      <c r="K14" s="5"/>
      <c r="L14" s="5"/>
      <c r="M14" s="5"/>
    </row>
    <row r="15" ht="15.75" hidden="1" customHeight="1">
      <c r="A15" s="5" t="s">
        <v>7</v>
      </c>
      <c r="B15" s="5" t="s">
        <v>8</v>
      </c>
      <c r="C15" s="5" t="s">
        <v>9</v>
      </c>
      <c r="D15" s="5" t="s">
        <v>10</v>
      </c>
      <c r="E15" s="5" t="s">
        <v>11</v>
      </c>
      <c r="F15" s="5" t="s">
        <v>12</v>
      </c>
      <c r="G15" s="5" t="s">
        <v>13</v>
      </c>
      <c r="H15" s="5" t="s">
        <v>14</v>
      </c>
      <c r="I15" s="5" t="s">
        <v>15</v>
      </c>
      <c r="J15" s="5" t="s">
        <v>16</v>
      </c>
      <c r="K15" s="5" t="s">
        <v>17</v>
      </c>
      <c r="L15" s="5" t="s">
        <v>18</v>
      </c>
      <c r="M15" s="5" t="s">
        <v>19</v>
      </c>
    </row>
    <row r="16" ht="15.75" customHeight="1">
      <c r="A16" s="5" t="s">
        <v>20</v>
      </c>
      <c r="B16" s="10">
        <v>0.0535</v>
      </c>
      <c r="C16" s="11">
        <v>0.0958</v>
      </c>
      <c r="D16" s="11">
        <v>0.0999</v>
      </c>
      <c r="E16" s="11">
        <v>0.1059</v>
      </c>
      <c r="F16" s="11">
        <v>0.1099</v>
      </c>
      <c r="G16" s="11">
        <v>0.1149</v>
      </c>
      <c r="H16" s="11">
        <v>0.1179</v>
      </c>
      <c r="I16" s="11">
        <v>0.1229</v>
      </c>
      <c r="J16" s="11">
        <v>0.1259</v>
      </c>
      <c r="K16" s="11">
        <v>0.1299</v>
      </c>
      <c r="L16" s="11">
        <v>0.1599</v>
      </c>
      <c r="M16" s="11">
        <v>0.1909</v>
      </c>
    </row>
    <row r="17" ht="15.75" customHeight="1">
      <c r="A17" s="6" t="s">
        <v>21</v>
      </c>
      <c r="B17" s="12"/>
      <c r="C17" s="5"/>
      <c r="D17" s="5"/>
      <c r="E17" s="5"/>
      <c r="F17" s="5"/>
      <c r="G17" s="5"/>
      <c r="H17" s="5"/>
      <c r="I17" s="5"/>
      <c r="J17" s="5"/>
      <c r="K17" s="5"/>
      <c r="L17" s="5"/>
      <c r="M17" s="5"/>
    </row>
    <row r="18" ht="15.75" customHeight="1">
      <c r="A18" s="13">
        <v>2000.0</v>
      </c>
      <c r="B18" s="12">
        <f t="shared" ref="B18:M18" si="1">-PMT(B$16/12,$B$12,$A18+$B$13,0)*$B$12-$A18</f>
        <v>467.5071224</v>
      </c>
      <c r="C18" s="12">
        <f t="shared" si="1"/>
        <v>626.5624187</v>
      </c>
      <c r="D18" s="12">
        <f t="shared" si="1"/>
        <v>642.2981321</v>
      </c>
      <c r="E18" s="12">
        <f t="shared" si="1"/>
        <v>665.4271236</v>
      </c>
      <c r="F18" s="12">
        <f t="shared" si="1"/>
        <v>680.9131</v>
      </c>
      <c r="G18" s="12">
        <f t="shared" si="1"/>
        <v>700.3454326</v>
      </c>
      <c r="H18" s="12">
        <f t="shared" si="1"/>
        <v>712.044707</v>
      </c>
      <c r="I18" s="12">
        <f t="shared" si="1"/>
        <v>731.6098611</v>
      </c>
      <c r="J18" s="12">
        <f t="shared" si="1"/>
        <v>743.3887224</v>
      </c>
      <c r="K18" s="12">
        <f t="shared" si="1"/>
        <v>759.1402041</v>
      </c>
      <c r="L18" s="12">
        <f t="shared" si="1"/>
        <v>878.9566799</v>
      </c>
      <c r="M18" s="12">
        <f t="shared" si="1"/>
        <v>1005.856101</v>
      </c>
    </row>
    <row r="19" ht="15.75" customHeight="1">
      <c r="A19" s="13">
        <v>5000.0</v>
      </c>
      <c r="B19" s="12">
        <f t="shared" ref="B19:M19" si="2">-PMT(B$16/12,$B$12,$A19+$C$13,0)*$B$12-$A19</f>
        <v>1046.748223</v>
      </c>
      <c r="C19" s="12">
        <f t="shared" si="2"/>
        <v>1436.521092</v>
      </c>
      <c r="D19" s="12">
        <f t="shared" si="2"/>
        <v>1475.082236</v>
      </c>
      <c r="E19" s="12">
        <f t="shared" si="2"/>
        <v>1531.760973</v>
      </c>
      <c r="F19" s="12">
        <f t="shared" si="2"/>
        <v>1569.710124</v>
      </c>
      <c r="G19" s="12">
        <f t="shared" si="2"/>
        <v>1617.330016</v>
      </c>
      <c r="H19" s="12">
        <f t="shared" si="2"/>
        <v>1645.999667</v>
      </c>
      <c r="I19" s="12">
        <f t="shared" si="2"/>
        <v>1693.945044</v>
      </c>
      <c r="J19" s="12">
        <f t="shared" si="2"/>
        <v>1722.809726</v>
      </c>
      <c r="K19" s="12">
        <f t="shared" si="2"/>
        <v>1761.409511</v>
      </c>
      <c r="L19" s="12">
        <f t="shared" si="2"/>
        <v>2055.02571</v>
      </c>
      <c r="M19" s="12">
        <f t="shared" si="2"/>
        <v>2365.999017</v>
      </c>
    </row>
    <row r="20" ht="15.75" customHeight="1">
      <c r="A20" s="13">
        <f t="shared" ref="A20:A27" si="4">A19+5000</f>
        <v>10000</v>
      </c>
      <c r="B20" s="12">
        <f t="shared" ref="B20:M20" si="3">-PMT(B$16/12,$B$12,$A20+$C$13,0)*$B$12-$A20</f>
        <v>1469.8408</v>
      </c>
      <c r="C20" s="12">
        <f t="shared" si="3"/>
        <v>2209.185749</v>
      </c>
      <c r="D20" s="12">
        <f t="shared" si="3"/>
        <v>2282.330878</v>
      </c>
      <c r="E20" s="12">
        <f t="shared" si="3"/>
        <v>2389.842563</v>
      </c>
      <c r="F20" s="12">
        <f t="shared" si="3"/>
        <v>2461.826828</v>
      </c>
      <c r="G20" s="12">
        <f t="shared" si="3"/>
        <v>2552.155143</v>
      </c>
      <c r="H20" s="12">
        <f t="shared" si="3"/>
        <v>2606.537484</v>
      </c>
      <c r="I20" s="12">
        <f t="shared" si="3"/>
        <v>2697.4832</v>
      </c>
      <c r="J20" s="12">
        <f t="shared" si="3"/>
        <v>2752.23549</v>
      </c>
      <c r="K20" s="12">
        <f t="shared" si="3"/>
        <v>2825.453916</v>
      </c>
      <c r="L20" s="12">
        <f t="shared" si="3"/>
        <v>3382.403029</v>
      </c>
      <c r="M20" s="12">
        <f t="shared" si="3"/>
        <v>3972.276162</v>
      </c>
    </row>
    <row r="21" ht="15.75" customHeight="1">
      <c r="A21" s="13">
        <f t="shared" si="4"/>
        <v>15000</v>
      </c>
      <c r="B21" s="12">
        <f t="shared" ref="B21:M21" si="5">-PMT(B$16/12,$B$12,$A21+$C$13,0)*$B$12-$A21</f>
        <v>1892.933376</v>
      </c>
      <c r="C21" s="12">
        <f t="shared" si="5"/>
        <v>2981.850405</v>
      </c>
      <c r="D21" s="12">
        <f t="shared" si="5"/>
        <v>3089.579519</v>
      </c>
      <c r="E21" s="12">
        <f t="shared" si="5"/>
        <v>3247.924154</v>
      </c>
      <c r="F21" s="12">
        <f t="shared" si="5"/>
        <v>3353.943531</v>
      </c>
      <c r="G21" s="12">
        <f t="shared" si="5"/>
        <v>3486.980269</v>
      </c>
      <c r="H21" s="12">
        <f t="shared" si="5"/>
        <v>3567.075302</v>
      </c>
      <c r="I21" s="12">
        <f t="shared" si="5"/>
        <v>3701.021357</v>
      </c>
      <c r="J21" s="12">
        <f t="shared" si="5"/>
        <v>3781.661253</v>
      </c>
      <c r="K21" s="12">
        <f t="shared" si="5"/>
        <v>3889.498321</v>
      </c>
      <c r="L21" s="12">
        <f t="shared" si="5"/>
        <v>4709.780347</v>
      </c>
      <c r="M21" s="12">
        <f t="shared" si="5"/>
        <v>5578.553307</v>
      </c>
    </row>
    <row r="22" ht="15.75" customHeight="1">
      <c r="A22" s="13">
        <f t="shared" si="4"/>
        <v>20000</v>
      </c>
      <c r="B22" s="12">
        <f t="shared" ref="B22:M22" si="6">-PMT(B$16/12,$B$12,$A22+$C$13,0)*$B$12-$A22</f>
        <v>2316.025953</v>
      </c>
      <c r="C22" s="12">
        <f t="shared" si="6"/>
        <v>3754.515062</v>
      </c>
      <c r="D22" s="12">
        <f t="shared" si="6"/>
        <v>3896.828161</v>
      </c>
      <c r="E22" s="12">
        <f t="shared" si="6"/>
        <v>4106.005744</v>
      </c>
      <c r="F22" s="12">
        <f t="shared" si="6"/>
        <v>4246.060234</v>
      </c>
      <c r="G22" s="12">
        <f t="shared" si="6"/>
        <v>4421.805396</v>
      </c>
      <c r="H22" s="12">
        <f t="shared" si="6"/>
        <v>4527.61312</v>
      </c>
      <c r="I22" s="12">
        <f t="shared" si="6"/>
        <v>4704.559513</v>
      </c>
      <c r="J22" s="12">
        <f t="shared" si="6"/>
        <v>4811.087017</v>
      </c>
      <c r="K22" s="12">
        <f t="shared" si="6"/>
        <v>4953.542725</v>
      </c>
      <c r="L22" s="12">
        <f t="shared" si="6"/>
        <v>6037.157666</v>
      </c>
      <c r="M22" s="12">
        <f t="shared" si="6"/>
        <v>7184.830452</v>
      </c>
    </row>
    <row r="23" ht="15.75" customHeight="1">
      <c r="A23" s="13">
        <f t="shared" si="4"/>
        <v>25000</v>
      </c>
      <c r="B23" s="12">
        <f t="shared" ref="B23:M23" si="7">-PMT(B$16/12,$B$12,$A23+$C$13,0)*$B$12-$A23</f>
        <v>2739.11853</v>
      </c>
      <c r="C23" s="12">
        <f t="shared" si="7"/>
        <v>4527.179718</v>
      </c>
      <c r="D23" s="12">
        <f t="shared" si="7"/>
        <v>4704.076803</v>
      </c>
      <c r="E23" s="12">
        <f t="shared" si="7"/>
        <v>4964.087334</v>
      </c>
      <c r="F23" s="12">
        <f t="shared" si="7"/>
        <v>5138.176938</v>
      </c>
      <c r="G23" s="12">
        <f t="shared" si="7"/>
        <v>5356.630522</v>
      </c>
      <c r="H23" s="12">
        <f t="shared" si="7"/>
        <v>5488.150937</v>
      </c>
      <c r="I23" s="12">
        <f t="shared" si="7"/>
        <v>5708.097669</v>
      </c>
      <c r="J23" s="12">
        <f t="shared" si="7"/>
        <v>5840.51278</v>
      </c>
      <c r="K23" s="12">
        <f t="shared" si="7"/>
        <v>6017.58713</v>
      </c>
      <c r="L23" s="12">
        <f t="shared" si="7"/>
        <v>7364.534984</v>
      </c>
      <c r="M23" s="12">
        <f t="shared" si="7"/>
        <v>8791.107597</v>
      </c>
    </row>
    <row r="24" ht="15.75" customHeight="1">
      <c r="A24" s="13">
        <f t="shared" si="4"/>
        <v>30000</v>
      </c>
      <c r="B24" s="12">
        <f t="shared" ref="B24:M24" si="8">-PMT(B$16/12,$B$12,$A24+$C$13,0)*$B$12-$A24</f>
        <v>3162.211107</v>
      </c>
      <c r="C24" s="12">
        <f t="shared" si="8"/>
        <v>5299.844375</v>
      </c>
      <c r="D24" s="12">
        <f t="shared" si="8"/>
        <v>5511.325445</v>
      </c>
      <c r="E24" s="12">
        <f t="shared" si="8"/>
        <v>5822.168925</v>
      </c>
      <c r="F24" s="12">
        <f t="shared" si="8"/>
        <v>6030.293641</v>
      </c>
      <c r="G24" s="12">
        <f t="shared" si="8"/>
        <v>6291.455649</v>
      </c>
      <c r="H24" s="12">
        <f t="shared" si="8"/>
        <v>6448.688755</v>
      </c>
      <c r="I24" s="12">
        <f t="shared" si="8"/>
        <v>6711.635826</v>
      </c>
      <c r="J24" s="12">
        <f t="shared" si="8"/>
        <v>6869.938544</v>
      </c>
      <c r="K24" s="12">
        <f t="shared" si="8"/>
        <v>7081.631535</v>
      </c>
      <c r="L24" s="12">
        <f t="shared" si="8"/>
        <v>8691.912303</v>
      </c>
      <c r="M24" s="12">
        <f t="shared" si="8"/>
        <v>10397.38474</v>
      </c>
    </row>
    <row r="25" ht="15.75" customHeight="1">
      <c r="A25" s="13">
        <f t="shared" si="4"/>
        <v>35000</v>
      </c>
      <c r="B25" s="12">
        <f t="shared" ref="B25:M25" si="9">-PMT(B$16/12,$B$12,$A25+$C$13,0)*$B$12-$A25</f>
        <v>3585.303683</v>
      </c>
      <c r="C25" s="12">
        <f t="shared" si="9"/>
        <v>6072.509031</v>
      </c>
      <c r="D25" s="12">
        <f t="shared" si="9"/>
        <v>6318.574087</v>
      </c>
      <c r="E25" s="12">
        <f t="shared" si="9"/>
        <v>6680.250515</v>
      </c>
      <c r="F25" s="12">
        <f t="shared" si="9"/>
        <v>6922.410345</v>
      </c>
      <c r="G25" s="12">
        <f t="shared" si="9"/>
        <v>7226.280776</v>
      </c>
      <c r="H25" s="12">
        <f t="shared" si="9"/>
        <v>7409.226573</v>
      </c>
      <c r="I25" s="12">
        <f t="shared" si="9"/>
        <v>7715.173982</v>
      </c>
      <c r="J25" s="12">
        <f t="shared" si="9"/>
        <v>7899.364307</v>
      </c>
      <c r="K25" s="12">
        <f t="shared" si="9"/>
        <v>8145.675939</v>
      </c>
      <c r="L25" s="12">
        <f t="shared" si="9"/>
        <v>10019.28962</v>
      </c>
      <c r="M25" s="12">
        <f t="shared" si="9"/>
        <v>12003.66189</v>
      </c>
    </row>
    <row r="26" ht="15.75" customHeight="1">
      <c r="A26" s="13">
        <f t="shared" si="4"/>
        <v>40000</v>
      </c>
      <c r="B26" s="12">
        <f t="shared" ref="B26:M26" si="10">-PMT(B$16/12,$B$12,$A26+$C$13,0)*$B$12-$A26</f>
        <v>4008.39626</v>
      </c>
      <c r="C26" s="12">
        <f t="shared" si="10"/>
        <v>6845.173688</v>
      </c>
      <c r="D26" s="12">
        <f t="shared" si="10"/>
        <v>7125.822729</v>
      </c>
      <c r="E26" s="12">
        <f t="shared" si="10"/>
        <v>7538.332105</v>
      </c>
      <c r="F26" s="12">
        <f t="shared" si="10"/>
        <v>7814.527048</v>
      </c>
      <c r="G26" s="12">
        <f t="shared" si="10"/>
        <v>8161.105902</v>
      </c>
      <c r="H26" s="12">
        <f t="shared" si="10"/>
        <v>8369.76439</v>
      </c>
      <c r="I26" s="12">
        <f t="shared" si="10"/>
        <v>8718.712138</v>
      </c>
      <c r="J26" s="12">
        <f t="shared" si="10"/>
        <v>8928.790071</v>
      </c>
      <c r="K26" s="12">
        <f t="shared" si="10"/>
        <v>9209.720344</v>
      </c>
      <c r="L26" s="12">
        <f t="shared" si="10"/>
        <v>11346.66694</v>
      </c>
      <c r="M26" s="12">
        <f t="shared" si="10"/>
        <v>13609.93903</v>
      </c>
    </row>
    <row r="27" ht="15.75" customHeight="1">
      <c r="A27" s="13">
        <f t="shared" si="4"/>
        <v>45000</v>
      </c>
      <c r="B27" s="12">
        <f t="shared" ref="B27:M27" si="11">-PMT(B$16/12,$B$12,$A27+$C$13,0)*$B$12-$A27</f>
        <v>4431.488837</v>
      </c>
      <c r="C27" s="12">
        <f t="shared" si="11"/>
        <v>7617.838345</v>
      </c>
      <c r="D27" s="12">
        <f t="shared" si="11"/>
        <v>7933.071371</v>
      </c>
      <c r="E27" s="12">
        <f t="shared" si="11"/>
        <v>8396.413696</v>
      </c>
      <c r="F27" s="12">
        <f t="shared" si="11"/>
        <v>8706.643751</v>
      </c>
      <c r="G27" s="12">
        <f t="shared" si="11"/>
        <v>9095.931029</v>
      </c>
      <c r="H27" s="12">
        <f t="shared" si="11"/>
        <v>9330.302208</v>
      </c>
      <c r="I27" s="12">
        <f t="shared" si="11"/>
        <v>9722.250294</v>
      </c>
      <c r="J27" s="12">
        <f t="shared" si="11"/>
        <v>9958.215834</v>
      </c>
      <c r="K27" s="12">
        <f t="shared" si="11"/>
        <v>10273.76475</v>
      </c>
      <c r="L27" s="12">
        <f t="shared" si="11"/>
        <v>12674.04426</v>
      </c>
      <c r="M27" s="12">
        <f t="shared" si="11"/>
        <v>15216.21618</v>
      </c>
    </row>
    <row r="28" ht="15.75" customHeight="1">
      <c r="A28" s="14">
        <v>47500.0</v>
      </c>
      <c r="B28" s="12">
        <f t="shared" ref="B28:K28" si="12">-PMT(B$16/12,$B$12,$A28+$C$13,0)*$B$12-$A28</f>
        <v>4643.035125</v>
      </c>
      <c r="C28" s="12">
        <f t="shared" si="12"/>
        <v>8004.170673</v>
      </c>
      <c r="D28" s="12">
        <f t="shared" si="12"/>
        <v>8336.695692</v>
      </c>
      <c r="E28" s="12">
        <f t="shared" si="12"/>
        <v>8825.454491</v>
      </c>
      <c r="F28" s="12">
        <f t="shared" si="12"/>
        <v>9152.702103</v>
      </c>
      <c r="G28" s="12">
        <f t="shared" si="12"/>
        <v>9563.343592</v>
      </c>
      <c r="H28" s="12">
        <f t="shared" si="12"/>
        <v>9810.571117</v>
      </c>
      <c r="I28" s="12">
        <f t="shared" si="12"/>
        <v>10224.01937</v>
      </c>
      <c r="J28" s="12">
        <f t="shared" si="12"/>
        <v>10472.92872</v>
      </c>
      <c r="K28" s="12">
        <f t="shared" si="12"/>
        <v>10805.78695</v>
      </c>
      <c r="L28" s="12"/>
      <c r="M28" s="12"/>
    </row>
    <row r="29" ht="15.75" customHeight="1">
      <c r="A29" s="14">
        <v>57500.0</v>
      </c>
      <c r="B29" s="12">
        <f t="shared" ref="B29:K29" si="13">-PMT(B$16/12,$B$12,$A29+$C$13,0)*$B$12-$A29</f>
        <v>5489.220279</v>
      </c>
      <c r="C29" s="12">
        <f t="shared" si="13"/>
        <v>9549.499986</v>
      </c>
      <c r="D29" s="12">
        <f t="shared" si="13"/>
        <v>9951.192975</v>
      </c>
      <c r="E29" s="12">
        <f t="shared" si="13"/>
        <v>10541.61767</v>
      </c>
      <c r="F29" s="12">
        <f t="shared" si="13"/>
        <v>10936.93551</v>
      </c>
      <c r="G29" s="12">
        <f t="shared" si="13"/>
        <v>11432.99385</v>
      </c>
      <c r="H29" s="12">
        <f t="shared" si="13"/>
        <v>11731.64675</v>
      </c>
      <c r="I29" s="12">
        <f t="shared" si="13"/>
        <v>12231.09569</v>
      </c>
      <c r="J29" s="12">
        <f t="shared" si="13"/>
        <v>12531.78024</v>
      </c>
      <c r="K29" s="12">
        <f t="shared" si="13"/>
        <v>12933.87576</v>
      </c>
      <c r="L29" s="12"/>
      <c r="M29" s="12"/>
    </row>
    <row r="30" ht="15.75" customHeight="1">
      <c r="A30" s="14">
        <v>60000.0</v>
      </c>
      <c r="B30" s="12">
        <f t="shared" ref="B30:F30" si="14">-PMT(B$16/12,$B$12,$A30+$C$13,0)*$B$12-$A30</f>
        <v>5700.766567</v>
      </c>
      <c r="C30" s="12">
        <f t="shared" si="14"/>
        <v>9935.832314</v>
      </c>
      <c r="D30" s="12">
        <f t="shared" si="14"/>
        <v>10354.8173</v>
      </c>
      <c r="E30" s="12">
        <f t="shared" si="14"/>
        <v>10970.65847</v>
      </c>
      <c r="F30" s="12">
        <f t="shared" si="14"/>
        <v>11382.99386</v>
      </c>
      <c r="G30" s="12"/>
      <c r="H30" s="12"/>
      <c r="I30" s="12"/>
      <c r="J30" s="12"/>
      <c r="K30" s="12"/>
      <c r="L30" s="12"/>
      <c r="M30" s="12"/>
    </row>
    <row r="31" ht="15.75" customHeight="1">
      <c r="A31" s="13">
        <f>A30+5000</f>
        <v>65000</v>
      </c>
      <c r="B31" s="12">
        <f t="shared" ref="B31:F31" si="15">-PMT(B$16/12,$B$12,$A31+$C$13,0)*$B$12-$A31</f>
        <v>6123.859144</v>
      </c>
      <c r="C31" s="12">
        <f t="shared" si="15"/>
        <v>10708.49697</v>
      </c>
      <c r="D31" s="12">
        <f t="shared" si="15"/>
        <v>11162.06594</v>
      </c>
      <c r="E31" s="12">
        <f t="shared" si="15"/>
        <v>11828.74006</v>
      </c>
      <c r="F31" s="12">
        <f t="shared" si="15"/>
        <v>12275.11056</v>
      </c>
      <c r="G31" s="12"/>
      <c r="H31" s="12"/>
      <c r="I31" s="12"/>
      <c r="J31" s="12"/>
      <c r="K31" s="12"/>
      <c r="L31" s="12"/>
      <c r="M31" s="12"/>
    </row>
    <row r="32" ht="15.75" customHeight="1">
      <c r="A32" s="14">
        <v>69925.0</v>
      </c>
      <c r="B32" s="12">
        <f t="shared" ref="B32:F32" si="16">-PMT(B$16/12,$B$12,$A32+$C$13,0)*$B$12-$A32</f>
        <v>6540.605332</v>
      </c>
      <c r="C32" s="12">
        <f t="shared" si="16"/>
        <v>11469.57166</v>
      </c>
      <c r="D32" s="12">
        <f t="shared" si="16"/>
        <v>11957.20585</v>
      </c>
      <c r="E32" s="12">
        <f t="shared" si="16"/>
        <v>12673.95042</v>
      </c>
      <c r="F32" s="12">
        <f t="shared" si="16"/>
        <v>13153.84552</v>
      </c>
      <c r="G32" s="12"/>
      <c r="H32" s="12"/>
      <c r="I32" s="12"/>
      <c r="J32" s="12"/>
      <c r="K32" s="12"/>
      <c r="L32" s="12"/>
      <c r="M32" s="12"/>
    </row>
    <row r="33" ht="15.75" customHeight="1">
      <c r="A33" s="5"/>
      <c r="B33" s="15"/>
      <c r="C33" s="5"/>
      <c r="D33" s="5"/>
      <c r="E33" s="5"/>
      <c r="F33" s="5"/>
      <c r="G33" s="5"/>
      <c r="H33" s="5"/>
      <c r="I33" s="5"/>
      <c r="J33" s="5"/>
      <c r="K33" s="5"/>
      <c r="L33" s="5"/>
      <c r="M33" s="5"/>
    </row>
    <row r="34" ht="15.75" customHeight="1">
      <c r="A34" s="6" t="s">
        <v>5</v>
      </c>
      <c r="B34" s="7">
        <v>60.0</v>
      </c>
      <c r="C34" s="16">
        <v>60.0</v>
      </c>
      <c r="D34" s="5"/>
      <c r="E34" s="5"/>
      <c r="F34" s="5"/>
      <c r="G34" s="5"/>
      <c r="H34" s="5"/>
      <c r="I34" s="5"/>
      <c r="J34" s="5"/>
      <c r="K34" s="5"/>
      <c r="L34" s="5"/>
      <c r="M34" s="5"/>
    </row>
    <row r="35" ht="15.75" customHeight="1">
      <c r="A35" s="8" t="s">
        <v>6</v>
      </c>
      <c r="B35" s="9">
        <v>275.0</v>
      </c>
      <c r="C35" s="9">
        <v>575.0</v>
      </c>
      <c r="D35" s="5"/>
      <c r="E35" s="5"/>
      <c r="F35" s="5"/>
      <c r="G35" s="5"/>
      <c r="H35" s="5"/>
      <c r="I35" s="5"/>
      <c r="J35" s="5"/>
      <c r="K35" s="5"/>
      <c r="L35" s="5"/>
      <c r="M35" s="5"/>
    </row>
    <row r="36" ht="15.75" customHeight="1">
      <c r="A36" s="5"/>
      <c r="B36" s="5"/>
      <c r="C36" s="5"/>
      <c r="D36" s="5"/>
      <c r="E36" s="5"/>
      <c r="F36" s="5"/>
      <c r="G36" s="5"/>
      <c r="H36" s="5"/>
      <c r="I36" s="5"/>
      <c r="J36" s="5"/>
      <c r="K36" s="5"/>
      <c r="L36" s="5"/>
      <c r="M36" s="5"/>
    </row>
    <row r="37" ht="15.75" hidden="1" customHeight="1">
      <c r="A37" s="5" t="s">
        <v>7</v>
      </c>
      <c r="B37" s="5" t="s">
        <v>8</v>
      </c>
      <c r="C37" s="5" t="s">
        <v>9</v>
      </c>
      <c r="D37" s="5" t="s">
        <v>10</v>
      </c>
      <c r="E37" s="5" t="s">
        <v>11</v>
      </c>
      <c r="F37" s="5" t="s">
        <v>12</v>
      </c>
      <c r="G37" s="5" t="s">
        <v>13</v>
      </c>
      <c r="H37" s="5" t="s">
        <v>14</v>
      </c>
      <c r="I37" s="5" t="s">
        <v>15</v>
      </c>
      <c r="J37" s="5" t="s">
        <v>16</v>
      </c>
      <c r="K37" s="5" t="s">
        <v>17</v>
      </c>
      <c r="L37" s="5" t="s">
        <v>18</v>
      </c>
      <c r="M37" s="5" t="s">
        <v>19</v>
      </c>
    </row>
    <row r="38" ht="15.75" customHeight="1">
      <c r="A38" s="5" t="s">
        <v>20</v>
      </c>
      <c r="B38" s="10">
        <v>0.0535</v>
      </c>
      <c r="C38" s="11">
        <v>0.0958</v>
      </c>
      <c r="D38" s="11">
        <v>0.0999</v>
      </c>
      <c r="E38" s="11">
        <v>0.1059</v>
      </c>
      <c r="F38" s="11">
        <v>0.1099</v>
      </c>
      <c r="G38" s="11">
        <v>0.1149</v>
      </c>
      <c r="H38" s="11">
        <v>0.1179</v>
      </c>
      <c r="I38" s="11">
        <v>0.1229</v>
      </c>
      <c r="J38" s="11">
        <v>0.1259</v>
      </c>
      <c r="K38" s="11">
        <v>0.1299</v>
      </c>
      <c r="L38" s="11">
        <v>0.1599</v>
      </c>
      <c r="M38" s="11">
        <v>0.1909</v>
      </c>
    </row>
    <row r="39" ht="15.75" customHeight="1">
      <c r="A39" s="6" t="s">
        <v>21</v>
      </c>
      <c r="B39" s="15"/>
      <c r="C39" s="5"/>
      <c r="D39" s="5"/>
      <c r="E39" s="5"/>
      <c r="F39" s="5"/>
      <c r="G39" s="5"/>
      <c r="H39" s="5"/>
      <c r="I39" s="5"/>
      <c r="J39" s="5"/>
      <c r="K39" s="5"/>
      <c r="L39" s="5"/>
      <c r="M39" s="5"/>
    </row>
    <row r="40" ht="15.75" customHeight="1">
      <c r="A40" s="13">
        <v>2000.0</v>
      </c>
      <c r="B40" s="12">
        <f t="shared" ref="B40:M40" si="17">-PMT(B$38/12,$B$34,$A40+$B$35,0)*$B$34-$A40</f>
        <v>597.8685218</v>
      </c>
      <c r="C40" s="12">
        <f t="shared" si="17"/>
        <v>872.0935062</v>
      </c>
      <c r="D40" s="12">
        <f t="shared" si="17"/>
        <v>899.5500131</v>
      </c>
      <c r="E40" s="12">
        <f t="shared" si="17"/>
        <v>940.0068322</v>
      </c>
      <c r="F40" s="12">
        <f t="shared" si="17"/>
        <v>967.1600572</v>
      </c>
      <c r="G40" s="12">
        <f t="shared" si="17"/>
        <v>1001.305686</v>
      </c>
      <c r="H40" s="12">
        <f t="shared" si="17"/>
        <v>1021.901622</v>
      </c>
      <c r="I40" s="12">
        <f t="shared" si="17"/>
        <v>1056.40857</v>
      </c>
      <c r="J40" s="12">
        <f t="shared" si="17"/>
        <v>1077.22069</v>
      </c>
      <c r="K40" s="12">
        <f t="shared" si="17"/>
        <v>1105.095758</v>
      </c>
      <c r="L40" s="12">
        <f t="shared" si="17"/>
        <v>1318.689571</v>
      </c>
      <c r="M40" s="12">
        <f t="shared" si="17"/>
        <v>1547.648347</v>
      </c>
    </row>
    <row r="41" ht="15.75" customHeight="1">
      <c r="A41" s="13">
        <v>5000.0</v>
      </c>
      <c r="B41" s="12">
        <f t="shared" ref="B41:M41" si="18">-PMT(B$38/12,$B$34,$A41+$C$35,0)*$B$34-$A41</f>
        <v>1366.205279</v>
      </c>
      <c r="C41" s="12">
        <f t="shared" si="18"/>
        <v>2038.207163</v>
      </c>
      <c r="D41" s="12">
        <f t="shared" si="18"/>
        <v>2105.490691</v>
      </c>
      <c r="E41" s="12">
        <f t="shared" si="18"/>
        <v>2204.632127</v>
      </c>
      <c r="F41" s="12">
        <f t="shared" si="18"/>
        <v>2271.172448</v>
      </c>
      <c r="G41" s="12">
        <f t="shared" si="18"/>
        <v>2354.847999</v>
      </c>
      <c r="H41" s="12">
        <f t="shared" si="18"/>
        <v>2405.319359</v>
      </c>
      <c r="I41" s="12">
        <f t="shared" si="18"/>
        <v>2489.880343</v>
      </c>
      <c r="J41" s="12">
        <f t="shared" si="18"/>
        <v>2540.881472</v>
      </c>
      <c r="K41" s="12">
        <f t="shared" si="18"/>
        <v>2609.190704</v>
      </c>
      <c r="L41" s="12">
        <f t="shared" si="18"/>
        <v>3132.612905</v>
      </c>
      <c r="M41" s="12">
        <f t="shared" si="18"/>
        <v>3693.687707</v>
      </c>
    </row>
    <row r="42" ht="15.75" customHeight="1">
      <c r="A42" s="13">
        <f t="shared" ref="A42:A49" si="20">A41+5000</f>
        <v>10000</v>
      </c>
      <c r="B42" s="12">
        <f t="shared" ref="B42:M42" si="19">-PMT(B$38/12,$B$34,$A42+$C$35,0)*$B$34-$A42</f>
        <v>2075.806425</v>
      </c>
      <c r="C42" s="12">
        <f t="shared" si="19"/>
        <v>3350.500584</v>
      </c>
      <c r="D42" s="12">
        <f t="shared" si="19"/>
        <v>3478.128083</v>
      </c>
      <c r="E42" s="12">
        <f t="shared" si="19"/>
        <v>3666.185605</v>
      </c>
      <c r="F42" s="12">
        <f t="shared" si="19"/>
        <v>3792.403343</v>
      </c>
      <c r="G42" s="12">
        <f t="shared" si="19"/>
        <v>3951.124231</v>
      </c>
      <c r="H42" s="12">
        <f t="shared" si="19"/>
        <v>4046.861385</v>
      </c>
      <c r="I42" s="12">
        <f t="shared" si="19"/>
        <v>4207.261816</v>
      </c>
      <c r="J42" s="12">
        <f t="shared" si="19"/>
        <v>4304.003868</v>
      </c>
      <c r="K42" s="12">
        <f t="shared" si="19"/>
        <v>4433.576986</v>
      </c>
      <c r="L42" s="12">
        <f t="shared" si="19"/>
        <v>5426.436139</v>
      </c>
      <c r="M42" s="12">
        <f t="shared" si="19"/>
        <v>6490.71704</v>
      </c>
    </row>
    <row r="43" ht="15.75" customHeight="1">
      <c r="A43" s="13">
        <f t="shared" si="20"/>
        <v>15000</v>
      </c>
      <c r="B43" s="12">
        <f t="shared" ref="B43:M43" si="21">-PMT(B$38/12,$B$34,$A43+$C$35,0)*$B$34-$A43</f>
        <v>2785.407572</v>
      </c>
      <c r="C43" s="12">
        <f t="shared" si="21"/>
        <v>4662.794004</v>
      </c>
      <c r="D43" s="12">
        <f t="shared" si="21"/>
        <v>4850.765474</v>
      </c>
      <c r="E43" s="12">
        <f t="shared" si="21"/>
        <v>5127.739082</v>
      </c>
      <c r="F43" s="12">
        <f t="shared" si="21"/>
        <v>5313.634238</v>
      </c>
      <c r="G43" s="12">
        <f t="shared" si="21"/>
        <v>5547.400464</v>
      </c>
      <c r="H43" s="12">
        <f t="shared" si="21"/>
        <v>5688.403411</v>
      </c>
      <c r="I43" s="12">
        <f t="shared" si="21"/>
        <v>5924.64329</v>
      </c>
      <c r="J43" s="12">
        <f t="shared" si="21"/>
        <v>6067.126264</v>
      </c>
      <c r="K43" s="12">
        <f t="shared" si="21"/>
        <v>6257.963268</v>
      </c>
      <c r="L43" s="12">
        <f t="shared" si="21"/>
        <v>7720.259373</v>
      </c>
      <c r="M43" s="12">
        <f t="shared" si="21"/>
        <v>9287.746374</v>
      </c>
    </row>
    <row r="44" ht="15.75" customHeight="1">
      <c r="A44" s="13">
        <f t="shared" si="20"/>
        <v>20000</v>
      </c>
      <c r="B44" s="12">
        <f t="shared" ref="B44:M44" si="22">-PMT(B$38/12,$B$34,$A44+$C$35,0)*$B$34-$A44</f>
        <v>3495.008719</v>
      </c>
      <c r="C44" s="12">
        <f t="shared" si="22"/>
        <v>5975.087424</v>
      </c>
      <c r="D44" s="12">
        <f t="shared" si="22"/>
        <v>6223.402865</v>
      </c>
      <c r="E44" s="12">
        <f t="shared" si="22"/>
        <v>6589.29256</v>
      </c>
      <c r="F44" s="12">
        <f t="shared" si="22"/>
        <v>6834.865133</v>
      </c>
      <c r="G44" s="12">
        <f t="shared" si="22"/>
        <v>7143.676696</v>
      </c>
      <c r="H44" s="12">
        <f t="shared" si="22"/>
        <v>7329.945436</v>
      </c>
      <c r="I44" s="12">
        <f t="shared" si="22"/>
        <v>7642.024763</v>
      </c>
      <c r="J44" s="12">
        <f t="shared" si="22"/>
        <v>7830.24866</v>
      </c>
      <c r="K44" s="12">
        <f t="shared" si="22"/>
        <v>8082.34955</v>
      </c>
      <c r="L44" s="12">
        <f t="shared" si="22"/>
        <v>10014.08261</v>
      </c>
      <c r="M44" s="12">
        <f t="shared" si="22"/>
        <v>12084.77571</v>
      </c>
    </row>
    <row r="45" ht="15.75" customHeight="1">
      <c r="A45" s="13">
        <f t="shared" si="20"/>
        <v>25000</v>
      </c>
      <c r="B45" s="12">
        <f t="shared" ref="B45:M45" si="23">-PMT(B$38/12,$B$34,$A45+$C$35,0)*$B$34-$A45</f>
        <v>4204.609866</v>
      </c>
      <c r="C45" s="12">
        <f t="shared" si="23"/>
        <v>7287.380844</v>
      </c>
      <c r="D45" s="12">
        <f t="shared" si="23"/>
        <v>7596.040257</v>
      </c>
      <c r="E45" s="12">
        <f t="shared" si="23"/>
        <v>8050.846037</v>
      </c>
      <c r="F45" s="12">
        <f t="shared" si="23"/>
        <v>8356.096028</v>
      </c>
      <c r="G45" s="12">
        <f t="shared" si="23"/>
        <v>8739.952928</v>
      </c>
      <c r="H45" s="12">
        <f t="shared" si="23"/>
        <v>8971.487462</v>
      </c>
      <c r="I45" s="12">
        <f t="shared" si="23"/>
        <v>9359.406237</v>
      </c>
      <c r="J45" s="12">
        <f t="shared" si="23"/>
        <v>9593.371056</v>
      </c>
      <c r="K45" s="12">
        <f t="shared" si="23"/>
        <v>9906.735832</v>
      </c>
      <c r="L45" s="12">
        <f t="shared" si="23"/>
        <v>12307.90584</v>
      </c>
      <c r="M45" s="12">
        <f t="shared" si="23"/>
        <v>14881.80504</v>
      </c>
    </row>
    <row r="46" ht="15.75" customHeight="1">
      <c r="A46" s="13">
        <f t="shared" si="20"/>
        <v>30000</v>
      </c>
      <c r="B46" s="12">
        <f t="shared" ref="B46:M46" si="24">-PMT(B$38/12,$B$34,$A46+$C$35,0)*$B$34-$A46</f>
        <v>4914.211012</v>
      </c>
      <c r="C46" s="12">
        <f t="shared" si="24"/>
        <v>8599.674264</v>
      </c>
      <c r="D46" s="12">
        <f t="shared" si="24"/>
        <v>8968.677648</v>
      </c>
      <c r="E46" s="12">
        <f t="shared" si="24"/>
        <v>9512.399514</v>
      </c>
      <c r="F46" s="12">
        <f t="shared" si="24"/>
        <v>9877.326923</v>
      </c>
      <c r="G46" s="12">
        <f t="shared" si="24"/>
        <v>10336.22916</v>
      </c>
      <c r="H46" s="12">
        <f t="shared" si="24"/>
        <v>10613.02949</v>
      </c>
      <c r="I46" s="12">
        <f t="shared" si="24"/>
        <v>11076.78771</v>
      </c>
      <c r="J46" s="12">
        <f t="shared" si="24"/>
        <v>11356.49345</v>
      </c>
      <c r="K46" s="12">
        <f t="shared" si="24"/>
        <v>11731.12211</v>
      </c>
      <c r="L46" s="12">
        <f t="shared" si="24"/>
        <v>14601.72907</v>
      </c>
      <c r="M46" s="12">
        <f t="shared" si="24"/>
        <v>17678.83437</v>
      </c>
    </row>
    <row r="47" ht="15.75" customHeight="1">
      <c r="A47" s="13">
        <f t="shared" si="20"/>
        <v>35000</v>
      </c>
      <c r="B47" s="12">
        <f t="shared" ref="B47:M47" si="25">-PMT(B$38/12,$B$34,$A47+$C$35,0)*$B$34-$A47</f>
        <v>5623.812159</v>
      </c>
      <c r="C47" s="12">
        <f t="shared" si="25"/>
        <v>9911.967685</v>
      </c>
      <c r="D47" s="12">
        <f t="shared" si="25"/>
        <v>10341.31504</v>
      </c>
      <c r="E47" s="12">
        <f t="shared" si="25"/>
        <v>10973.95299</v>
      </c>
      <c r="F47" s="12">
        <f t="shared" si="25"/>
        <v>11398.55782</v>
      </c>
      <c r="G47" s="12">
        <f t="shared" si="25"/>
        <v>11932.50539</v>
      </c>
      <c r="H47" s="12">
        <f t="shared" si="25"/>
        <v>12254.57151</v>
      </c>
      <c r="I47" s="12">
        <f t="shared" si="25"/>
        <v>12794.16918</v>
      </c>
      <c r="J47" s="12">
        <f t="shared" si="25"/>
        <v>13119.61585</v>
      </c>
      <c r="K47" s="12">
        <f t="shared" si="25"/>
        <v>13555.5084</v>
      </c>
      <c r="L47" s="12">
        <f t="shared" si="25"/>
        <v>16895.55231</v>
      </c>
      <c r="M47" s="12">
        <f t="shared" si="25"/>
        <v>20475.86371</v>
      </c>
    </row>
    <row r="48" ht="15.75" customHeight="1">
      <c r="A48" s="13">
        <f t="shared" si="20"/>
        <v>40000</v>
      </c>
      <c r="B48" s="12">
        <f t="shared" ref="B48:M48" si="26">-PMT(B$38/12,$B$34,$A48+$C$35,0)*$B$34-$A48</f>
        <v>6333.413306</v>
      </c>
      <c r="C48" s="12">
        <f t="shared" si="26"/>
        <v>11224.2611</v>
      </c>
      <c r="D48" s="12">
        <f t="shared" si="26"/>
        <v>11713.95243</v>
      </c>
      <c r="E48" s="12">
        <f t="shared" si="26"/>
        <v>12435.50647</v>
      </c>
      <c r="F48" s="12">
        <f t="shared" si="26"/>
        <v>12919.78871</v>
      </c>
      <c r="G48" s="12">
        <f t="shared" si="26"/>
        <v>13528.78163</v>
      </c>
      <c r="H48" s="12">
        <f t="shared" si="26"/>
        <v>13896.11354</v>
      </c>
      <c r="I48" s="12">
        <f t="shared" si="26"/>
        <v>14511.55066</v>
      </c>
      <c r="J48" s="12">
        <f t="shared" si="26"/>
        <v>14882.73824</v>
      </c>
      <c r="K48" s="12">
        <f t="shared" si="26"/>
        <v>15379.89468</v>
      </c>
      <c r="L48" s="12">
        <f t="shared" si="26"/>
        <v>19189.37554</v>
      </c>
      <c r="M48" s="12">
        <f t="shared" si="26"/>
        <v>23272.89304</v>
      </c>
    </row>
    <row r="49" ht="15.75" customHeight="1">
      <c r="A49" s="13">
        <f t="shared" si="20"/>
        <v>45000</v>
      </c>
      <c r="B49" s="12">
        <f t="shared" ref="B49:M49" si="27">-PMT(B$38/12,$B$34,$A49+$C$35,0)*$B$34-$A49</f>
        <v>7043.014452</v>
      </c>
      <c r="C49" s="12">
        <f t="shared" si="27"/>
        <v>12536.55452</v>
      </c>
      <c r="D49" s="12">
        <f t="shared" si="27"/>
        <v>13086.58982</v>
      </c>
      <c r="E49" s="12">
        <f t="shared" si="27"/>
        <v>13897.05995</v>
      </c>
      <c r="F49" s="12">
        <f t="shared" si="27"/>
        <v>14441.01961</v>
      </c>
      <c r="G49" s="12">
        <f t="shared" si="27"/>
        <v>15125.05786</v>
      </c>
      <c r="H49" s="12">
        <f t="shared" si="27"/>
        <v>15537.65557</v>
      </c>
      <c r="I49" s="12">
        <f t="shared" si="27"/>
        <v>16228.93213</v>
      </c>
      <c r="J49" s="12">
        <f t="shared" si="27"/>
        <v>16645.86064</v>
      </c>
      <c r="K49" s="12">
        <f t="shared" si="27"/>
        <v>17204.28096</v>
      </c>
      <c r="L49" s="12">
        <f t="shared" si="27"/>
        <v>21483.19877</v>
      </c>
      <c r="M49" s="12">
        <f t="shared" si="27"/>
        <v>26069.92237</v>
      </c>
    </row>
    <row r="50" ht="15.75" customHeight="1">
      <c r="A50" s="14">
        <v>47500.0</v>
      </c>
      <c r="B50" s="12">
        <f t="shared" ref="B50:K50" si="28">-PMT(B$38/12,$B$34,$A50+$C$35,0)*$B$34-$A50</f>
        <v>7397.815026</v>
      </c>
      <c r="C50" s="12">
        <f t="shared" si="28"/>
        <v>13192.70123</v>
      </c>
      <c r="D50" s="12">
        <f t="shared" si="28"/>
        <v>13772.90852</v>
      </c>
      <c r="E50" s="12">
        <f t="shared" si="28"/>
        <v>14627.83669</v>
      </c>
      <c r="F50" s="12">
        <f t="shared" si="28"/>
        <v>15201.63506</v>
      </c>
      <c r="G50" s="12">
        <f t="shared" si="28"/>
        <v>15923.19597</v>
      </c>
      <c r="H50" s="12">
        <f t="shared" si="28"/>
        <v>16358.42658</v>
      </c>
      <c r="I50" s="12">
        <f t="shared" si="28"/>
        <v>17087.62287</v>
      </c>
      <c r="J50" s="12">
        <f t="shared" si="28"/>
        <v>17527.42184</v>
      </c>
      <c r="K50" s="12">
        <f t="shared" si="28"/>
        <v>18116.4741</v>
      </c>
      <c r="L50" s="12"/>
      <c r="M50" s="12"/>
    </row>
    <row r="51" ht="15.75" customHeight="1">
      <c r="A51" s="14">
        <v>57500.0</v>
      </c>
      <c r="B51" s="12">
        <f t="shared" ref="B51:K51" si="29">-PMT(B$38/12,$B$34,$A51+$C$35,0)*$B$34-$A51</f>
        <v>8817.017319</v>
      </c>
      <c r="C51" s="12">
        <f t="shared" si="29"/>
        <v>15817.28808</v>
      </c>
      <c r="D51" s="12">
        <f t="shared" si="29"/>
        <v>16518.1833</v>
      </c>
      <c r="E51" s="12">
        <f t="shared" si="29"/>
        <v>17550.94364</v>
      </c>
      <c r="F51" s="12">
        <f t="shared" si="29"/>
        <v>18244.09685</v>
      </c>
      <c r="G51" s="12">
        <f t="shared" si="29"/>
        <v>19115.74844</v>
      </c>
      <c r="H51" s="12">
        <f t="shared" si="29"/>
        <v>19641.51063</v>
      </c>
      <c r="I51" s="12">
        <f t="shared" si="29"/>
        <v>20522.38581</v>
      </c>
      <c r="J51" s="12">
        <f t="shared" si="29"/>
        <v>21053.66663</v>
      </c>
      <c r="K51" s="12">
        <f t="shared" si="29"/>
        <v>21765.24667</v>
      </c>
      <c r="L51" s="12"/>
      <c r="M51" s="12"/>
    </row>
    <row r="52" ht="15.75" customHeight="1">
      <c r="A52" s="14">
        <v>60000.0</v>
      </c>
      <c r="B52" s="12">
        <f t="shared" ref="B52:F52" si="30">-PMT(B$38/12,$B$34,$A52+$C$35,0)*$B$34-$A52</f>
        <v>9171.817893</v>
      </c>
      <c r="C52" s="12">
        <f t="shared" si="30"/>
        <v>16473.43479</v>
      </c>
      <c r="D52" s="12">
        <f t="shared" si="30"/>
        <v>17204.502</v>
      </c>
      <c r="E52" s="12">
        <f t="shared" si="30"/>
        <v>18281.72038</v>
      </c>
      <c r="F52" s="12">
        <f t="shared" si="30"/>
        <v>19004.71229</v>
      </c>
      <c r="G52" s="12"/>
      <c r="H52" s="12"/>
      <c r="I52" s="12"/>
      <c r="J52" s="12"/>
      <c r="K52" s="12"/>
      <c r="L52" s="12"/>
      <c r="M52" s="12"/>
    </row>
    <row r="53" ht="15.75" customHeight="1">
      <c r="A53" s="13">
        <f>A52+5000</f>
        <v>65000</v>
      </c>
      <c r="B53" s="12">
        <f t="shared" ref="B53:F53" si="31">-PMT(B$38/12,$B$34,$A53+$C$35,0)*$B$34-$A53</f>
        <v>9881.419039</v>
      </c>
      <c r="C53" s="12">
        <f t="shared" si="31"/>
        <v>17785.72821</v>
      </c>
      <c r="D53" s="12">
        <f t="shared" si="31"/>
        <v>18577.13939</v>
      </c>
      <c r="E53" s="12">
        <f t="shared" si="31"/>
        <v>19743.27386</v>
      </c>
      <c r="F53" s="12">
        <f t="shared" si="31"/>
        <v>20525.94319</v>
      </c>
      <c r="G53" s="12"/>
      <c r="H53" s="12"/>
      <c r="I53" s="12"/>
      <c r="J53" s="12"/>
      <c r="K53" s="12"/>
      <c r="L53" s="12"/>
      <c r="M53" s="12"/>
    </row>
    <row r="54" ht="15.75" customHeight="1">
      <c r="A54" s="14">
        <v>69925.0</v>
      </c>
      <c r="B54" s="12">
        <f t="shared" ref="B54:F54" si="32">-PMT(B$38/12,$B$34,$A54+$C$35,0)*$B$34-$A54</f>
        <v>10580.37617</v>
      </c>
      <c r="C54" s="12">
        <f t="shared" si="32"/>
        <v>19078.33722</v>
      </c>
      <c r="D54" s="12">
        <f t="shared" si="32"/>
        <v>19929.18722</v>
      </c>
      <c r="E54" s="12">
        <f t="shared" si="32"/>
        <v>21182.90403</v>
      </c>
      <c r="F54" s="12">
        <f t="shared" si="32"/>
        <v>22024.35562</v>
      </c>
      <c r="G54" s="12"/>
      <c r="H54" s="12"/>
      <c r="I54" s="12"/>
      <c r="J54" s="12"/>
      <c r="K54" s="12"/>
      <c r="L54" s="12"/>
      <c r="M54" s="12"/>
    </row>
    <row r="55" ht="15.75" customHeight="1">
      <c r="A55" s="13"/>
      <c r="B55" s="12"/>
      <c r="C55" s="12"/>
      <c r="D55" s="12"/>
      <c r="E55" s="12"/>
      <c r="F55" s="12"/>
      <c r="G55" s="12"/>
      <c r="H55" s="12"/>
      <c r="I55" s="12"/>
      <c r="J55" s="12"/>
      <c r="K55" s="12"/>
      <c r="L55" s="12"/>
      <c r="M55" s="12"/>
    </row>
    <row r="56" ht="15.75" customHeight="1">
      <c r="A56" s="13"/>
      <c r="B56" s="12"/>
      <c r="C56" s="12"/>
      <c r="D56" s="12"/>
      <c r="E56" s="12"/>
      <c r="F56" s="12"/>
      <c r="G56" s="12"/>
      <c r="H56" s="12"/>
      <c r="I56" s="12"/>
      <c r="J56" s="12"/>
      <c r="K56" s="12"/>
      <c r="L56" s="12"/>
      <c r="M56" s="12"/>
    </row>
    <row r="57" ht="15.75" customHeight="1">
      <c r="A57" s="13"/>
      <c r="B57" s="17"/>
      <c r="C57" s="17"/>
      <c r="D57" s="17"/>
      <c r="E57" s="17"/>
      <c r="F57" s="17"/>
      <c r="G57" s="17"/>
      <c r="H57" s="17"/>
      <c r="I57" s="17"/>
      <c r="J57" s="17"/>
      <c r="K57" s="17"/>
      <c r="L57" s="17"/>
      <c r="M57" s="17"/>
    </row>
    <row r="58" ht="15.75" customHeight="1">
      <c r="A58" s="13"/>
      <c r="B58" s="12"/>
      <c r="C58" s="12"/>
      <c r="D58" s="12"/>
      <c r="E58" s="12"/>
      <c r="F58" s="12"/>
      <c r="G58" s="12"/>
      <c r="H58" s="12"/>
      <c r="I58" s="12"/>
      <c r="J58" s="12"/>
      <c r="K58" s="12"/>
      <c r="L58" s="12"/>
      <c r="M58" s="12"/>
    </row>
    <row r="59" ht="15.75" customHeight="1">
      <c r="A59" s="18" t="s">
        <v>22</v>
      </c>
      <c r="G59" s="5"/>
      <c r="H59" s="5"/>
    </row>
    <row r="60" ht="15.75" customHeight="1">
      <c r="G60" s="5"/>
      <c r="H60" s="5"/>
    </row>
    <row r="61" ht="15.75" customHeight="1">
      <c r="G61" s="5"/>
      <c r="H61" s="5"/>
    </row>
    <row r="62" ht="15.75" customHeight="1">
      <c r="G62" s="5"/>
      <c r="H62" s="5"/>
    </row>
    <row r="63" ht="15.75" customHeight="1">
      <c r="G63" s="5"/>
      <c r="H63" s="5"/>
    </row>
    <row r="64" ht="15.75" customHeight="1">
      <c r="A64" s="5"/>
      <c r="B64" s="5"/>
      <c r="C64" s="5"/>
      <c r="D64" s="5"/>
      <c r="E64" s="5"/>
      <c r="F64" s="5"/>
      <c r="G64" s="5"/>
      <c r="H64" s="5"/>
    </row>
    <row r="65" ht="15.75" customHeight="1">
      <c r="A65" s="5"/>
      <c r="B65" s="5"/>
      <c r="C65" s="5"/>
      <c r="D65" s="5"/>
      <c r="E65" s="5"/>
      <c r="F65" s="5"/>
      <c r="G65" s="5"/>
      <c r="H65" s="5"/>
    </row>
    <row r="66" ht="15.75" customHeight="1">
      <c r="A66" s="5"/>
      <c r="B66" s="5"/>
      <c r="C66" s="5"/>
      <c r="D66" s="5"/>
      <c r="E66" s="5"/>
      <c r="F66" s="5"/>
      <c r="G66" s="5"/>
      <c r="H66" s="5"/>
    </row>
    <row r="67" ht="15.75" customHeight="1">
      <c r="C67" s="19"/>
    </row>
    <row r="68" ht="15.75" customHeight="1">
      <c r="C68" s="19"/>
    </row>
    <row r="69" ht="15.75" customHeight="1">
      <c r="C69" s="19"/>
    </row>
    <row r="70" ht="15.75" customHeight="1">
      <c r="C70" s="19"/>
    </row>
    <row r="71" ht="15.75" customHeight="1">
      <c r="C71" s="19"/>
    </row>
    <row r="72" ht="15.75" customHeight="1">
      <c r="C72" s="19"/>
    </row>
    <row r="73" ht="15.75" customHeight="1">
      <c r="C73" s="19"/>
    </row>
    <row r="74" ht="15.75" customHeight="1">
      <c r="C74" s="19"/>
    </row>
    <row r="75" ht="15.75" customHeight="1">
      <c r="C75" s="19"/>
    </row>
    <row r="76" ht="15.75" customHeight="1">
      <c r="C76" s="19"/>
    </row>
    <row r="77" ht="15.75" customHeight="1">
      <c r="C77" s="19"/>
    </row>
    <row r="78" ht="15.75" customHeight="1">
      <c r="C78" s="19"/>
    </row>
    <row r="79" ht="15.75" customHeight="1">
      <c r="C79" s="19"/>
    </row>
    <row r="80" ht="15.75" customHeight="1">
      <c r="C80" s="19"/>
    </row>
    <row r="81" ht="15.75" customHeight="1">
      <c r="C81" s="19"/>
    </row>
    <row r="82" ht="15.75" customHeight="1">
      <c r="C82" s="19"/>
    </row>
    <row r="83" ht="15.75" customHeight="1">
      <c r="C83" s="19"/>
    </row>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59:F63"/>
  </mergeCells>
  <printOptions gridLines="1" horizontalCentered="1"/>
  <pageMargins bottom="0.75" footer="0.0" header="0.0" left="0.7" right="0.7" top="0.75"/>
  <pageSetup fitToHeight="0" paperSize="9" cellComments="atEnd" orientation="landscape"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1" max="1" width="32.43"/>
    <col customWidth="1" min="2" max="6" width="14.43"/>
  </cols>
  <sheetData>
    <row r="1" ht="15.75" customHeight="1">
      <c r="A1" s="4"/>
      <c r="B1" s="5"/>
      <c r="C1" s="5"/>
      <c r="D1" s="5"/>
      <c r="E1" s="5"/>
      <c r="F1" s="5"/>
      <c r="G1" s="5"/>
      <c r="H1" s="5"/>
      <c r="I1" s="5"/>
      <c r="J1" s="5"/>
      <c r="K1" s="5"/>
      <c r="L1" s="5"/>
      <c r="M1" s="5"/>
      <c r="N1" s="5"/>
      <c r="O1" s="5"/>
      <c r="P1" s="5"/>
      <c r="Q1" s="5"/>
      <c r="R1" s="5"/>
      <c r="S1" s="5"/>
      <c r="T1" s="5"/>
      <c r="U1" s="5"/>
      <c r="V1" s="5"/>
      <c r="W1" s="5"/>
      <c r="X1" s="5"/>
      <c r="Y1" s="5"/>
      <c r="Z1" s="5"/>
    </row>
    <row r="2" ht="35.25" customHeight="1">
      <c r="A2" s="2"/>
      <c r="B2" s="5"/>
      <c r="C2" s="5"/>
      <c r="D2" s="5"/>
      <c r="E2" s="5"/>
      <c r="F2" s="5"/>
      <c r="G2" s="5"/>
      <c r="H2" s="5"/>
      <c r="I2" s="5"/>
      <c r="J2" s="5"/>
      <c r="K2" s="5"/>
      <c r="L2" s="5"/>
      <c r="M2" s="5"/>
      <c r="N2" s="5"/>
      <c r="O2" s="5"/>
      <c r="P2" s="5"/>
      <c r="Q2" s="5"/>
      <c r="R2" s="5"/>
      <c r="S2" s="5"/>
      <c r="T2" s="5"/>
      <c r="U2" s="5"/>
      <c r="V2" s="5"/>
      <c r="W2" s="5"/>
      <c r="X2" s="5"/>
      <c r="Y2" s="5"/>
      <c r="Z2" s="5"/>
    </row>
    <row r="3" ht="15.75" customHeight="1">
      <c r="A3" s="4"/>
      <c r="B3" s="5"/>
      <c r="C3" s="5"/>
      <c r="D3" s="5"/>
      <c r="E3" s="5"/>
      <c r="F3" s="5"/>
      <c r="G3" s="5"/>
      <c r="H3" s="5"/>
      <c r="I3" s="5"/>
      <c r="J3" s="5"/>
      <c r="K3" s="5"/>
      <c r="L3" s="5"/>
      <c r="M3" s="5"/>
      <c r="N3" s="5"/>
      <c r="O3" s="5"/>
      <c r="P3" s="5"/>
      <c r="Q3" s="5"/>
      <c r="R3" s="5"/>
      <c r="S3" s="5"/>
      <c r="T3" s="5"/>
      <c r="U3" s="5"/>
      <c r="V3" s="5"/>
      <c r="W3" s="5"/>
      <c r="X3" s="5"/>
      <c r="Y3" s="5"/>
      <c r="Z3" s="5"/>
    </row>
    <row r="4" ht="15.75" customHeight="1">
      <c r="A4" s="20" t="s">
        <v>23</v>
      </c>
      <c r="B4" s="5"/>
      <c r="C4" s="5"/>
      <c r="D4" s="5"/>
      <c r="E4" s="5"/>
      <c r="F4" s="5"/>
      <c r="G4" s="5"/>
      <c r="H4" s="5"/>
      <c r="I4" s="5"/>
      <c r="J4" s="5"/>
      <c r="K4" s="5"/>
      <c r="L4" s="5"/>
      <c r="M4" s="5"/>
      <c r="N4" s="5"/>
      <c r="O4" s="5"/>
      <c r="P4" s="5"/>
      <c r="Q4" s="5"/>
      <c r="R4" s="5"/>
      <c r="S4" s="5"/>
      <c r="T4" s="5"/>
      <c r="U4" s="5"/>
      <c r="V4" s="5"/>
      <c r="W4" s="5"/>
      <c r="X4" s="5"/>
      <c r="Y4" s="5"/>
      <c r="Z4" s="5"/>
    </row>
    <row r="5" ht="15.75" customHeight="1">
      <c r="A5" s="4"/>
      <c r="B5" s="5"/>
      <c r="C5" s="5"/>
      <c r="D5" s="5"/>
      <c r="E5" s="5"/>
      <c r="F5" s="5"/>
      <c r="G5" s="5"/>
      <c r="H5" s="5"/>
      <c r="I5" s="5"/>
      <c r="J5" s="5"/>
      <c r="K5" s="5"/>
      <c r="L5" s="5"/>
      <c r="M5" s="5"/>
      <c r="N5" s="5"/>
      <c r="O5" s="5"/>
      <c r="P5" s="5"/>
      <c r="Q5" s="5"/>
      <c r="R5" s="5"/>
      <c r="S5" s="5"/>
      <c r="T5" s="5"/>
      <c r="U5" s="5"/>
      <c r="V5" s="5"/>
      <c r="W5" s="5"/>
      <c r="X5" s="5"/>
      <c r="Y5" s="5"/>
      <c r="Z5" s="5"/>
    </row>
    <row r="6" ht="15.75" customHeight="1">
      <c r="A6" s="4" t="s">
        <v>24</v>
      </c>
      <c r="B6" s="5"/>
      <c r="C6" s="5"/>
      <c r="D6" s="5"/>
      <c r="E6" s="5"/>
      <c r="F6" s="5"/>
      <c r="G6" s="5"/>
      <c r="H6" s="5"/>
      <c r="I6" s="5"/>
      <c r="J6" s="5"/>
      <c r="K6" s="5"/>
      <c r="L6" s="5"/>
      <c r="M6" s="5"/>
      <c r="N6" s="5"/>
      <c r="O6" s="5"/>
      <c r="P6" s="5"/>
      <c r="Q6" s="5"/>
      <c r="R6" s="5"/>
      <c r="S6" s="5"/>
      <c r="T6" s="5"/>
      <c r="U6" s="5"/>
      <c r="V6" s="5"/>
      <c r="W6" s="5"/>
      <c r="X6" s="5"/>
      <c r="Y6" s="5"/>
      <c r="Z6" s="5"/>
    </row>
    <row r="7" ht="15.75" customHeight="1">
      <c r="A7" s="5"/>
      <c r="B7" s="5"/>
      <c r="C7" s="5"/>
      <c r="D7" s="5"/>
      <c r="E7" s="5"/>
      <c r="F7" s="5"/>
      <c r="G7" s="5"/>
      <c r="H7" s="5"/>
      <c r="I7" s="5"/>
      <c r="J7" s="5"/>
      <c r="K7" s="5"/>
      <c r="L7" s="5"/>
      <c r="M7" s="5"/>
      <c r="N7" s="5"/>
      <c r="O7" s="5"/>
      <c r="P7" s="5"/>
      <c r="Q7" s="5"/>
      <c r="R7" s="5"/>
      <c r="S7" s="5"/>
      <c r="T7" s="5"/>
      <c r="U7" s="5"/>
      <c r="V7" s="5"/>
      <c r="W7" s="5"/>
      <c r="X7" s="5"/>
      <c r="Y7" s="5"/>
      <c r="Z7" s="5"/>
    </row>
    <row r="8" ht="15.75" customHeight="1">
      <c r="A8" s="5" t="s">
        <v>25</v>
      </c>
      <c r="B8" s="5"/>
      <c r="C8" s="5"/>
      <c r="D8" s="5"/>
      <c r="E8" s="5"/>
      <c r="F8" s="5"/>
      <c r="G8" s="5"/>
      <c r="H8" s="5"/>
      <c r="I8" s="5"/>
      <c r="J8" s="5"/>
      <c r="K8" s="5"/>
      <c r="L8" s="5"/>
      <c r="M8" s="5"/>
      <c r="N8" s="5"/>
      <c r="O8" s="5"/>
      <c r="P8" s="5"/>
      <c r="Q8" s="5"/>
      <c r="R8" s="5"/>
      <c r="S8" s="5"/>
      <c r="T8" s="5"/>
      <c r="U8" s="5"/>
      <c r="V8" s="5"/>
      <c r="W8" s="5"/>
      <c r="X8" s="5"/>
      <c r="Y8" s="5"/>
      <c r="Z8" s="5"/>
    </row>
    <row r="9" ht="15.75" customHeight="1">
      <c r="A9" s="5" t="s">
        <v>26</v>
      </c>
      <c r="B9" s="5"/>
      <c r="C9" s="5"/>
      <c r="D9" s="5"/>
      <c r="E9" s="5"/>
      <c r="F9" s="5"/>
      <c r="G9" s="5"/>
      <c r="H9" s="5"/>
      <c r="I9" s="5"/>
      <c r="J9" s="5"/>
      <c r="K9" s="5"/>
      <c r="L9" s="5"/>
      <c r="M9" s="5"/>
      <c r="N9" s="5"/>
      <c r="O9" s="5"/>
      <c r="P9" s="5"/>
      <c r="Q9" s="5"/>
      <c r="R9" s="5"/>
      <c r="S9" s="5"/>
      <c r="T9" s="5"/>
      <c r="U9" s="5"/>
      <c r="V9" s="5"/>
      <c r="W9" s="5"/>
      <c r="X9" s="5"/>
      <c r="Y9" s="5"/>
      <c r="Z9" s="5"/>
    </row>
    <row r="10" ht="15.75" customHeight="1">
      <c r="A10" s="5" t="s">
        <v>27</v>
      </c>
      <c r="B10" s="5"/>
      <c r="C10" s="5"/>
      <c r="D10" s="5"/>
      <c r="E10" s="5"/>
      <c r="F10" s="5"/>
      <c r="G10" s="5"/>
      <c r="H10" s="5"/>
      <c r="I10" s="5"/>
      <c r="J10" s="5"/>
      <c r="K10" s="5"/>
      <c r="L10" s="5"/>
      <c r="M10" s="5"/>
      <c r="N10" s="5"/>
      <c r="O10" s="5"/>
      <c r="P10" s="5"/>
      <c r="Q10" s="5"/>
      <c r="R10" s="5"/>
      <c r="S10" s="5"/>
      <c r="T10" s="5"/>
      <c r="U10" s="5"/>
      <c r="V10" s="5"/>
      <c r="W10" s="5"/>
      <c r="X10" s="5"/>
      <c r="Y10" s="5"/>
      <c r="Z10" s="5"/>
    </row>
    <row r="11" ht="15.75" customHeight="1">
      <c r="A11" s="5" t="s">
        <v>4</v>
      </c>
      <c r="B11" s="5"/>
      <c r="C11" s="5"/>
      <c r="D11" s="5"/>
      <c r="E11" s="5"/>
      <c r="F11" s="5"/>
      <c r="G11" s="5"/>
      <c r="H11" s="5"/>
      <c r="I11" s="5"/>
      <c r="J11" s="5"/>
      <c r="K11" s="5"/>
      <c r="L11" s="5"/>
      <c r="M11" s="5"/>
      <c r="N11" s="5"/>
      <c r="O11" s="5"/>
      <c r="P11" s="5"/>
      <c r="Q11" s="5"/>
      <c r="R11" s="5"/>
      <c r="S11" s="5"/>
      <c r="T11" s="5"/>
      <c r="U11" s="5"/>
      <c r="V11" s="5"/>
      <c r="W11" s="5"/>
      <c r="X11" s="5"/>
      <c r="Y11" s="5"/>
      <c r="Z11" s="5"/>
    </row>
    <row r="12" ht="15.75" customHeight="1">
      <c r="A12" s="5"/>
      <c r="B12" s="5"/>
      <c r="C12" s="5"/>
      <c r="D12" s="5"/>
      <c r="E12" s="5"/>
      <c r="F12" s="5"/>
      <c r="G12" s="5"/>
      <c r="H12" s="5"/>
      <c r="I12" s="5"/>
      <c r="J12" s="5"/>
      <c r="K12" s="5"/>
      <c r="L12" s="5"/>
      <c r="M12" s="5"/>
      <c r="N12" s="5"/>
      <c r="O12" s="5"/>
      <c r="P12" s="5"/>
      <c r="Q12" s="5"/>
      <c r="R12" s="5"/>
      <c r="S12" s="5"/>
      <c r="T12" s="5"/>
      <c r="U12" s="5"/>
      <c r="V12" s="5"/>
      <c r="W12" s="5"/>
      <c r="X12" s="5"/>
      <c r="Y12" s="5"/>
      <c r="Z12" s="5"/>
    </row>
    <row r="13" ht="15.75" customHeight="1">
      <c r="A13" s="6" t="s">
        <v>5</v>
      </c>
      <c r="B13" s="7">
        <v>36.0</v>
      </c>
      <c r="C13" s="5"/>
      <c r="D13" s="5"/>
      <c r="E13" s="5"/>
      <c r="F13" s="5"/>
      <c r="G13" s="5"/>
      <c r="H13" s="5"/>
      <c r="I13" s="5"/>
      <c r="J13" s="5"/>
      <c r="K13" s="5"/>
      <c r="L13" s="5"/>
      <c r="M13" s="5"/>
      <c r="N13" s="5"/>
      <c r="O13" s="5"/>
      <c r="P13" s="5"/>
      <c r="Q13" s="5"/>
      <c r="R13" s="5"/>
      <c r="S13" s="5"/>
      <c r="T13" s="5"/>
      <c r="U13" s="5"/>
      <c r="V13" s="5"/>
      <c r="W13" s="5"/>
      <c r="X13" s="5"/>
      <c r="Y13" s="5"/>
      <c r="Z13" s="5"/>
    </row>
    <row r="14" ht="15.75" customHeight="1">
      <c r="A14" s="21" t="s">
        <v>28</v>
      </c>
      <c r="B14" s="22">
        <v>150.0</v>
      </c>
      <c r="C14" s="5"/>
      <c r="D14" s="5"/>
      <c r="E14" s="5"/>
      <c r="F14" s="5"/>
      <c r="G14" s="5"/>
      <c r="H14" s="5"/>
      <c r="I14" s="5"/>
      <c r="J14" s="5"/>
      <c r="K14" s="5"/>
      <c r="L14" s="5"/>
      <c r="M14" s="5"/>
      <c r="N14" s="5"/>
      <c r="O14" s="5"/>
      <c r="P14" s="5"/>
      <c r="Q14" s="5"/>
      <c r="R14" s="5"/>
      <c r="S14" s="5"/>
      <c r="T14" s="5"/>
      <c r="U14" s="5"/>
      <c r="V14" s="5"/>
      <c r="W14" s="5"/>
      <c r="X14" s="5"/>
      <c r="Y14" s="5"/>
      <c r="Z14" s="5"/>
    </row>
    <row r="15" ht="15.75" customHeight="1">
      <c r="A15" s="5"/>
      <c r="B15" s="5"/>
      <c r="C15" s="5"/>
      <c r="D15" s="5"/>
      <c r="E15" s="5"/>
      <c r="F15" s="5"/>
      <c r="G15" s="5"/>
      <c r="H15" s="5"/>
      <c r="I15" s="5"/>
      <c r="J15" s="5"/>
      <c r="K15" s="5"/>
      <c r="L15" s="5"/>
      <c r="M15" s="5"/>
      <c r="N15" s="5"/>
      <c r="O15" s="5"/>
      <c r="P15" s="5"/>
      <c r="Q15" s="5"/>
      <c r="R15" s="5"/>
      <c r="S15" s="5"/>
      <c r="T15" s="5"/>
      <c r="U15" s="5"/>
      <c r="V15" s="5"/>
      <c r="W15" s="5"/>
      <c r="X15" s="5"/>
      <c r="Y15" s="5"/>
      <c r="Z15" s="5"/>
    </row>
    <row r="16" ht="15.75" hidden="1" customHeight="1">
      <c r="A16" s="5" t="str">
        <f>'Total Cost of Borrowing - AU'!A15</f>
        <v>Risk Grade</v>
      </c>
      <c r="B16" s="5" t="str">
        <f>'Total Cost of Borrowing - AU'!B15</f>
        <v>A1</v>
      </c>
      <c r="C16" s="5" t="str">
        <f>'Total Cost of Borrowing - AU'!C15</f>
        <v>A2</v>
      </c>
      <c r="D16" s="5" t="str">
        <f>'Total Cost of Borrowing - AU'!D15</f>
        <v>A3</v>
      </c>
      <c r="E16" s="5" t="str">
        <f>'Total Cost of Borrowing - AU'!E15</f>
        <v>A4</v>
      </c>
      <c r="F16" s="5" t="str">
        <f>'Total Cost of Borrowing - AU'!F15</f>
        <v>A5</v>
      </c>
      <c r="G16" s="5" t="str">
        <f>'Total Cost of Borrowing - AU'!G15</f>
        <v>B1</v>
      </c>
      <c r="H16" s="5" t="str">
        <f>'Total Cost of Borrowing - AU'!H15</f>
        <v>B2</v>
      </c>
      <c r="I16" s="5" t="str">
        <f>'Total Cost of Borrowing - AU'!I15</f>
        <v>B3</v>
      </c>
      <c r="J16" s="5" t="str">
        <f>'Total Cost of Borrowing - AU'!J15</f>
        <v>B4</v>
      </c>
      <c r="K16" s="5" t="str">
        <f>'Total Cost of Borrowing - AU'!K15</f>
        <v>B5</v>
      </c>
      <c r="L16" s="5" t="str">
        <f>'Total Cost of Borrowing - AU'!L15</f>
        <v>C1</v>
      </c>
      <c r="M16" s="5" t="str">
        <f>'Total Cost of Borrowing - AU'!M15</f>
        <v>C2</v>
      </c>
      <c r="N16" s="5" t="str">
        <f t="shared" ref="N16:Z16" si="1">#REF!</f>
        <v>#REF!</v>
      </c>
      <c r="O16" s="5" t="str">
        <f t="shared" si="1"/>
        <v>#REF!</v>
      </c>
      <c r="P16" s="5" t="str">
        <f t="shared" si="1"/>
        <v>#REF!</v>
      </c>
      <c r="Q16" s="5" t="str">
        <f t="shared" si="1"/>
        <v>#REF!</v>
      </c>
      <c r="R16" s="5" t="str">
        <f t="shared" si="1"/>
        <v>#REF!</v>
      </c>
      <c r="S16" s="5" t="str">
        <f t="shared" si="1"/>
        <v>#REF!</v>
      </c>
      <c r="T16" s="5" t="str">
        <f t="shared" si="1"/>
        <v>#REF!</v>
      </c>
      <c r="U16" s="5" t="str">
        <f t="shared" si="1"/>
        <v>#REF!</v>
      </c>
      <c r="V16" s="5" t="str">
        <f t="shared" si="1"/>
        <v>#REF!</v>
      </c>
      <c r="W16" s="5" t="str">
        <f t="shared" si="1"/>
        <v>#REF!</v>
      </c>
      <c r="X16" s="5" t="str">
        <f t="shared" si="1"/>
        <v>#REF!</v>
      </c>
      <c r="Y16" s="5" t="str">
        <f t="shared" si="1"/>
        <v>#REF!</v>
      </c>
      <c r="Z16" s="5" t="str">
        <f t="shared" si="1"/>
        <v>#REF!</v>
      </c>
    </row>
    <row r="17" ht="15.75" customHeight="1">
      <c r="A17" s="5" t="str">
        <f>'Total Cost of Borrowing - AU'!A16</f>
        <v>Interest Rate</v>
      </c>
      <c r="B17" s="10">
        <v>0.0699</v>
      </c>
      <c r="C17" s="10">
        <v>0.0749</v>
      </c>
      <c r="D17" s="10">
        <v>0.0799</v>
      </c>
      <c r="E17" s="10">
        <v>0.0849</v>
      </c>
      <c r="F17" s="10">
        <v>0.0899</v>
      </c>
      <c r="G17" s="10">
        <v>0.0949</v>
      </c>
      <c r="H17" s="10">
        <v>0.0999</v>
      </c>
      <c r="I17" s="10">
        <v>0.1049</v>
      </c>
      <c r="J17" s="10">
        <v>0.1099</v>
      </c>
      <c r="K17" s="10">
        <v>0.1149</v>
      </c>
      <c r="L17" s="10">
        <v>0.1199</v>
      </c>
      <c r="M17" s="10">
        <v>0.1249</v>
      </c>
      <c r="N17" s="10">
        <v>0.1299</v>
      </c>
      <c r="O17" s="10">
        <v>0.1349</v>
      </c>
      <c r="P17" s="10">
        <v>0.1399</v>
      </c>
      <c r="Q17" s="10">
        <v>0.1459</v>
      </c>
      <c r="R17" s="10">
        <v>0.1519</v>
      </c>
      <c r="S17" s="10">
        <v>0.1579</v>
      </c>
      <c r="T17" s="10">
        <v>0.1639</v>
      </c>
      <c r="U17" s="10">
        <v>0.1699</v>
      </c>
      <c r="V17" s="10">
        <v>0.1759</v>
      </c>
      <c r="W17" s="10">
        <v>0.1819</v>
      </c>
      <c r="X17" s="10">
        <v>0.1879</v>
      </c>
      <c r="Y17" s="10">
        <v>0.1939</v>
      </c>
      <c r="Z17" s="10">
        <v>0.1999</v>
      </c>
    </row>
    <row r="18" ht="15.75" customHeight="1">
      <c r="A18" s="5" t="s">
        <v>29</v>
      </c>
      <c r="B18" s="15"/>
      <c r="C18" s="5"/>
      <c r="D18" s="5"/>
      <c r="E18" s="5"/>
      <c r="F18" s="5"/>
      <c r="G18" s="5"/>
      <c r="H18" s="5"/>
      <c r="I18" s="5"/>
      <c r="J18" s="5"/>
      <c r="K18" s="5"/>
      <c r="L18" s="5"/>
      <c r="M18" s="5"/>
      <c r="N18" s="5"/>
      <c r="O18" s="5"/>
      <c r="P18" s="5"/>
      <c r="Q18" s="5"/>
      <c r="R18" s="5"/>
      <c r="S18" s="5"/>
      <c r="T18" s="5"/>
      <c r="U18" s="5"/>
      <c r="V18" s="5"/>
      <c r="W18" s="5"/>
      <c r="X18" s="5"/>
      <c r="Y18" s="5"/>
      <c r="Z18" s="5"/>
    </row>
    <row r="19" ht="15.75" customHeight="1">
      <c r="A19" s="12">
        <f>'Total Cost of Borrowing - AU'!A18</f>
        <v>2000</v>
      </c>
      <c r="B19" s="23">
        <f t="shared" ref="B19:Z19" si="2">-PMT(B$17/12,$B$13,$A19+$B$14)*$B$13</f>
        <v>2389.533428</v>
      </c>
      <c r="C19" s="23">
        <f t="shared" si="2"/>
        <v>2407.265827</v>
      </c>
      <c r="D19" s="23">
        <f t="shared" si="2"/>
        <v>2425.077641</v>
      </c>
      <c r="E19" s="23">
        <f t="shared" si="2"/>
        <v>2442.968766</v>
      </c>
      <c r="F19" s="23">
        <f t="shared" si="2"/>
        <v>2460.939094</v>
      </c>
      <c r="G19" s="23">
        <f t="shared" si="2"/>
        <v>2478.988516</v>
      </c>
      <c r="H19" s="23">
        <f t="shared" si="2"/>
        <v>2497.116916</v>
      </c>
      <c r="I19" s="23">
        <f t="shared" si="2"/>
        <v>2515.324178</v>
      </c>
      <c r="J19" s="23">
        <f t="shared" si="2"/>
        <v>2533.610182</v>
      </c>
      <c r="K19" s="23">
        <f t="shared" si="2"/>
        <v>2551.974804</v>
      </c>
      <c r="L19" s="23">
        <f t="shared" si="2"/>
        <v>2570.417918</v>
      </c>
      <c r="M19" s="23">
        <f t="shared" si="2"/>
        <v>2588.939392</v>
      </c>
      <c r="N19" s="23">
        <f t="shared" si="2"/>
        <v>2607.539094</v>
      </c>
      <c r="O19" s="23">
        <f t="shared" si="2"/>
        <v>2626.216888</v>
      </c>
      <c r="P19" s="23">
        <f t="shared" si="2"/>
        <v>2644.972634</v>
      </c>
      <c r="Q19" s="23">
        <f t="shared" si="2"/>
        <v>2667.582226</v>
      </c>
      <c r="R19" s="23">
        <f t="shared" si="2"/>
        <v>2690.303612</v>
      </c>
      <c r="S19" s="23">
        <f t="shared" si="2"/>
        <v>2713.136533</v>
      </c>
      <c r="T19" s="23">
        <f t="shared" si="2"/>
        <v>2736.080726</v>
      </c>
      <c r="U19" s="23">
        <f t="shared" si="2"/>
        <v>2759.135919</v>
      </c>
      <c r="V19" s="23">
        <f t="shared" si="2"/>
        <v>2782.301835</v>
      </c>
      <c r="W19" s="23">
        <f t="shared" si="2"/>
        <v>2805.578193</v>
      </c>
      <c r="X19" s="23">
        <f t="shared" si="2"/>
        <v>2828.964702</v>
      </c>
      <c r="Y19" s="23">
        <f t="shared" si="2"/>
        <v>2852.461069</v>
      </c>
      <c r="Z19" s="23">
        <f t="shared" si="2"/>
        <v>2876.066994</v>
      </c>
    </row>
    <row r="20" ht="15.75" customHeight="1">
      <c r="A20" s="12">
        <f>'Total Cost of Borrowing - AU'!A19</f>
        <v>5000</v>
      </c>
      <c r="B20" s="23">
        <f t="shared" ref="B20:Z20" si="3">-PMT(B$17/12,$B$13,$A20+$B$14)*$B$13</f>
        <v>5723.766119</v>
      </c>
      <c r="C20" s="23">
        <f t="shared" si="3"/>
        <v>5766.2414</v>
      </c>
      <c r="D20" s="23">
        <f t="shared" si="3"/>
        <v>5808.906908</v>
      </c>
      <c r="E20" s="23">
        <f t="shared" si="3"/>
        <v>5851.762393</v>
      </c>
      <c r="F20" s="23">
        <f t="shared" si="3"/>
        <v>5894.807598</v>
      </c>
      <c r="G20" s="23">
        <f t="shared" si="3"/>
        <v>5938.042258</v>
      </c>
      <c r="H20" s="23">
        <f t="shared" si="3"/>
        <v>5981.466101</v>
      </c>
      <c r="I20" s="23">
        <f t="shared" si="3"/>
        <v>6025.078846</v>
      </c>
      <c r="J20" s="23">
        <f t="shared" si="3"/>
        <v>6068.880204</v>
      </c>
      <c r="K20" s="23">
        <f t="shared" si="3"/>
        <v>6112.86988</v>
      </c>
      <c r="L20" s="23">
        <f t="shared" si="3"/>
        <v>6157.04757</v>
      </c>
      <c r="M20" s="23">
        <f t="shared" si="3"/>
        <v>6201.412962</v>
      </c>
      <c r="N20" s="23">
        <f t="shared" si="3"/>
        <v>6245.965737</v>
      </c>
      <c r="O20" s="23">
        <f t="shared" si="3"/>
        <v>6290.705569</v>
      </c>
      <c r="P20" s="23">
        <f t="shared" si="3"/>
        <v>6335.632124</v>
      </c>
      <c r="Q20" s="23">
        <f t="shared" si="3"/>
        <v>6389.789983</v>
      </c>
      <c r="R20" s="23">
        <f t="shared" si="3"/>
        <v>6444.215628</v>
      </c>
      <c r="S20" s="23">
        <f t="shared" si="3"/>
        <v>6498.90844</v>
      </c>
      <c r="T20" s="23">
        <f t="shared" si="3"/>
        <v>6553.867784</v>
      </c>
      <c r="U20" s="23">
        <f t="shared" si="3"/>
        <v>6609.093014</v>
      </c>
      <c r="V20" s="23">
        <f t="shared" si="3"/>
        <v>6664.583466</v>
      </c>
      <c r="W20" s="23">
        <f t="shared" si="3"/>
        <v>6720.338462</v>
      </c>
      <c r="X20" s="23">
        <f t="shared" si="3"/>
        <v>6776.35731</v>
      </c>
      <c r="Y20" s="23">
        <f t="shared" si="3"/>
        <v>6832.639306</v>
      </c>
      <c r="Z20" s="23">
        <f t="shared" si="3"/>
        <v>6889.183729</v>
      </c>
    </row>
    <row r="21" ht="15.75" customHeight="1">
      <c r="A21" s="12">
        <f>'Total Cost of Borrowing - AU'!A20</f>
        <v>10000</v>
      </c>
      <c r="B21" s="23">
        <f t="shared" ref="B21:Z21" si="4">-PMT(B$17/12,$B$13,$A21+$B$14)*$B$13</f>
        <v>11280.8206</v>
      </c>
      <c r="C21" s="23">
        <f t="shared" si="4"/>
        <v>11364.53402</v>
      </c>
      <c r="D21" s="23">
        <f t="shared" si="4"/>
        <v>11448.62235</v>
      </c>
      <c r="E21" s="23">
        <f t="shared" si="4"/>
        <v>11533.0851</v>
      </c>
      <c r="F21" s="23">
        <f t="shared" si="4"/>
        <v>11617.92177</v>
      </c>
      <c r="G21" s="23">
        <f t="shared" si="4"/>
        <v>11703.13183</v>
      </c>
      <c r="H21" s="23">
        <f t="shared" si="4"/>
        <v>11788.71474</v>
      </c>
      <c r="I21" s="23">
        <f t="shared" si="4"/>
        <v>11874.66996</v>
      </c>
      <c r="J21" s="23">
        <f t="shared" si="4"/>
        <v>11960.99691</v>
      </c>
      <c r="K21" s="23">
        <f t="shared" si="4"/>
        <v>12047.69501</v>
      </c>
      <c r="L21" s="23">
        <f t="shared" si="4"/>
        <v>12134.76366</v>
      </c>
      <c r="M21" s="23">
        <f t="shared" si="4"/>
        <v>12222.20224</v>
      </c>
      <c r="N21" s="23">
        <f t="shared" si="4"/>
        <v>12310.01014</v>
      </c>
      <c r="O21" s="23">
        <f t="shared" si="4"/>
        <v>12398.1867</v>
      </c>
      <c r="P21" s="23">
        <f t="shared" si="4"/>
        <v>12486.73127</v>
      </c>
      <c r="Q21" s="23">
        <f t="shared" si="4"/>
        <v>12593.46958</v>
      </c>
      <c r="R21" s="23">
        <f t="shared" si="4"/>
        <v>12700.73565</v>
      </c>
      <c r="S21" s="23">
        <f t="shared" si="4"/>
        <v>12808.52828</v>
      </c>
      <c r="T21" s="23">
        <f t="shared" si="4"/>
        <v>12916.84622</v>
      </c>
      <c r="U21" s="23">
        <f t="shared" si="4"/>
        <v>13025.68817</v>
      </c>
      <c r="V21" s="23">
        <f t="shared" si="4"/>
        <v>13135.05285</v>
      </c>
      <c r="W21" s="23">
        <f t="shared" si="4"/>
        <v>13244.93891</v>
      </c>
      <c r="X21" s="23">
        <f t="shared" si="4"/>
        <v>13355.34499</v>
      </c>
      <c r="Y21" s="23">
        <f t="shared" si="4"/>
        <v>13466.2697</v>
      </c>
      <c r="Z21" s="23">
        <f t="shared" si="4"/>
        <v>13577.71162</v>
      </c>
    </row>
    <row r="22" ht="15.75" customHeight="1">
      <c r="A22" s="12">
        <f>'Total Cost of Borrowing - AU'!A21</f>
        <v>15000</v>
      </c>
      <c r="B22" s="23">
        <f t="shared" ref="B22:Z22" si="5">-PMT(B$17/12,$B$13,$A22+$B$14)*$B$13</f>
        <v>16837.87509</v>
      </c>
      <c r="C22" s="23">
        <f t="shared" si="5"/>
        <v>16962.82664</v>
      </c>
      <c r="D22" s="23">
        <f t="shared" si="5"/>
        <v>17088.3378</v>
      </c>
      <c r="E22" s="23">
        <f t="shared" si="5"/>
        <v>17214.40782</v>
      </c>
      <c r="F22" s="23">
        <f t="shared" si="5"/>
        <v>17341.03594</v>
      </c>
      <c r="G22" s="23">
        <f t="shared" si="5"/>
        <v>17468.2214</v>
      </c>
      <c r="H22" s="23">
        <f t="shared" si="5"/>
        <v>17595.96338</v>
      </c>
      <c r="I22" s="23">
        <f t="shared" si="5"/>
        <v>17724.26107</v>
      </c>
      <c r="J22" s="23">
        <f t="shared" si="5"/>
        <v>17853.11361</v>
      </c>
      <c r="K22" s="23">
        <f t="shared" si="5"/>
        <v>17982.52013</v>
      </c>
      <c r="L22" s="23">
        <f t="shared" si="5"/>
        <v>18112.47974</v>
      </c>
      <c r="M22" s="23">
        <f t="shared" si="5"/>
        <v>18242.99153</v>
      </c>
      <c r="N22" s="23">
        <f t="shared" si="5"/>
        <v>18374.05455</v>
      </c>
      <c r="O22" s="23">
        <f t="shared" si="5"/>
        <v>18505.66784</v>
      </c>
      <c r="P22" s="23">
        <f t="shared" si="5"/>
        <v>18637.83042</v>
      </c>
      <c r="Q22" s="23">
        <f t="shared" si="5"/>
        <v>18797.14917</v>
      </c>
      <c r="R22" s="23">
        <f t="shared" si="5"/>
        <v>18957.25568</v>
      </c>
      <c r="S22" s="23">
        <f t="shared" si="5"/>
        <v>19118.14813</v>
      </c>
      <c r="T22" s="23">
        <f t="shared" si="5"/>
        <v>19279.82465</v>
      </c>
      <c r="U22" s="23">
        <f t="shared" si="5"/>
        <v>19442.28333</v>
      </c>
      <c r="V22" s="23">
        <f t="shared" si="5"/>
        <v>19605.52223</v>
      </c>
      <c r="W22" s="23">
        <f t="shared" si="5"/>
        <v>19769.53936</v>
      </c>
      <c r="X22" s="23">
        <f t="shared" si="5"/>
        <v>19934.33267</v>
      </c>
      <c r="Y22" s="23">
        <f t="shared" si="5"/>
        <v>20099.90009</v>
      </c>
      <c r="Z22" s="23">
        <f t="shared" si="5"/>
        <v>20266.23951</v>
      </c>
    </row>
    <row r="23" ht="15.75" customHeight="1">
      <c r="A23" s="12">
        <f>'Total Cost of Borrowing - AU'!A22</f>
        <v>20000</v>
      </c>
      <c r="B23" s="23">
        <f t="shared" ref="B23:Z23" si="6">-PMT(B$17/12,$B$13,$A23+$B$14)*$B$13</f>
        <v>22394.92957</v>
      </c>
      <c r="C23" s="23">
        <f t="shared" si="6"/>
        <v>22561.11927</v>
      </c>
      <c r="D23" s="23">
        <f t="shared" si="6"/>
        <v>22728.05324</v>
      </c>
      <c r="E23" s="23">
        <f t="shared" si="6"/>
        <v>22895.73053</v>
      </c>
      <c r="F23" s="23">
        <f t="shared" si="6"/>
        <v>23064.15012</v>
      </c>
      <c r="G23" s="23">
        <f t="shared" si="6"/>
        <v>23233.31097</v>
      </c>
      <c r="H23" s="23">
        <f t="shared" si="6"/>
        <v>23403.21203</v>
      </c>
      <c r="I23" s="23">
        <f t="shared" si="6"/>
        <v>23573.85218</v>
      </c>
      <c r="J23" s="23">
        <f t="shared" si="6"/>
        <v>23745.23031</v>
      </c>
      <c r="K23" s="23">
        <f t="shared" si="6"/>
        <v>23917.34526</v>
      </c>
      <c r="L23" s="23">
        <f t="shared" si="6"/>
        <v>24090.19583</v>
      </c>
      <c r="M23" s="23">
        <f t="shared" si="6"/>
        <v>24263.78081</v>
      </c>
      <c r="N23" s="23">
        <f t="shared" si="6"/>
        <v>24438.09895</v>
      </c>
      <c r="O23" s="23">
        <f t="shared" si="6"/>
        <v>24613.14897</v>
      </c>
      <c r="P23" s="23">
        <f t="shared" si="6"/>
        <v>24788.92957</v>
      </c>
      <c r="Q23" s="23">
        <f t="shared" si="6"/>
        <v>25000.82877</v>
      </c>
      <c r="R23" s="23">
        <f t="shared" si="6"/>
        <v>25213.77571</v>
      </c>
      <c r="S23" s="23">
        <f t="shared" si="6"/>
        <v>25427.76797</v>
      </c>
      <c r="T23" s="23">
        <f t="shared" si="6"/>
        <v>25642.80308</v>
      </c>
      <c r="U23" s="23">
        <f t="shared" si="6"/>
        <v>25858.87849</v>
      </c>
      <c r="V23" s="23">
        <f t="shared" si="6"/>
        <v>26075.99162</v>
      </c>
      <c r="W23" s="23">
        <f t="shared" si="6"/>
        <v>26294.13981</v>
      </c>
      <c r="X23" s="23">
        <f t="shared" si="6"/>
        <v>26513.32035</v>
      </c>
      <c r="Y23" s="23">
        <f t="shared" si="6"/>
        <v>26733.53049</v>
      </c>
      <c r="Z23" s="23">
        <f t="shared" si="6"/>
        <v>26954.7674</v>
      </c>
    </row>
    <row r="24" ht="15.75" customHeight="1">
      <c r="A24" s="12">
        <f>'Total Cost of Borrowing - AU'!A23</f>
        <v>25000</v>
      </c>
      <c r="B24" s="23">
        <f t="shared" ref="B24:Z24" si="7">-PMT(B$17/12,$B$13,$A24+$B$14)*$B$13</f>
        <v>27951.98406</v>
      </c>
      <c r="C24" s="23">
        <f t="shared" si="7"/>
        <v>28159.41189</v>
      </c>
      <c r="D24" s="23">
        <f t="shared" si="7"/>
        <v>28367.76869</v>
      </c>
      <c r="E24" s="23">
        <f t="shared" si="7"/>
        <v>28577.05324</v>
      </c>
      <c r="F24" s="23">
        <f t="shared" si="7"/>
        <v>28787.26429</v>
      </c>
      <c r="G24" s="23">
        <f t="shared" si="7"/>
        <v>28998.40054</v>
      </c>
      <c r="H24" s="23">
        <f t="shared" si="7"/>
        <v>29210.46067</v>
      </c>
      <c r="I24" s="23">
        <f t="shared" si="7"/>
        <v>29423.4433</v>
      </c>
      <c r="J24" s="23">
        <f t="shared" si="7"/>
        <v>29637.34702</v>
      </c>
      <c r="K24" s="23">
        <f t="shared" si="7"/>
        <v>29852.17039</v>
      </c>
      <c r="L24" s="23">
        <f t="shared" si="7"/>
        <v>30067.91192</v>
      </c>
      <c r="M24" s="23">
        <f t="shared" si="7"/>
        <v>30284.57009</v>
      </c>
      <c r="N24" s="23">
        <f t="shared" si="7"/>
        <v>30502.14336</v>
      </c>
      <c r="O24" s="23">
        <f t="shared" si="7"/>
        <v>30720.63011</v>
      </c>
      <c r="P24" s="23">
        <f t="shared" si="7"/>
        <v>30940.02872</v>
      </c>
      <c r="Q24" s="23">
        <f t="shared" si="7"/>
        <v>31204.50836</v>
      </c>
      <c r="R24" s="23">
        <f t="shared" si="7"/>
        <v>31470.29574</v>
      </c>
      <c r="S24" s="23">
        <f t="shared" si="7"/>
        <v>31737.38782</v>
      </c>
      <c r="T24" s="23">
        <f t="shared" si="7"/>
        <v>32005.78151</v>
      </c>
      <c r="U24" s="23">
        <f t="shared" si="7"/>
        <v>32275.47365</v>
      </c>
      <c r="V24" s="23">
        <f t="shared" si="7"/>
        <v>32546.461</v>
      </c>
      <c r="W24" s="23">
        <f t="shared" si="7"/>
        <v>32818.74025</v>
      </c>
      <c r="X24" s="23">
        <f t="shared" si="7"/>
        <v>33092.30803</v>
      </c>
      <c r="Y24" s="23">
        <f t="shared" si="7"/>
        <v>33367.16088</v>
      </c>
      <c r="Z24" s="23">
        <f t="shared" si="7"/>
        <v>33643.2953</v>
      </c>
    </row>
    <row r="25" ht="15.75" customHeight="1">
      <c r="A25" s="12">
        <f>'Total Cost of Borrowing - AU'!A24</f>
        <v>30000</v>
      </c>
      <c r="B25" s="23">
        <f t="shared" ref="B25:U25" si="8">-PMT(B$17/12,$B$13,$A25+$B$14)*$B$13</f>
        <v>33509.03854</v>
      </c>
      <c r="C25" s="23">
        <f t="shared" si="8"/>
        <v>33757.70451</v>
      </c>
      <c r="D25" s="23">
        <f t="shared" si="8"/>
        <v>34007.48413</v>
      </c>
      <c r="E25" s="23">
        <f t="shared" si="8"/>
        <v>34258.37595</v>
      </c>
      <c r="F25" s="23">
        <f t="shared" si="8"/>
        <v>34510.37846</v>
      </c>
      <c r="G25" s="23">
        <f t="shared" si="8"/>
        <v>34763.49011</v>
      </c>
      <c r="H25" s="23">
        <f t="shared" si="8"/>
        <v>35017.70931</v>
      </c>
      <c r="I25" s="23">
        <f t="shared" si="8"/>
        <v>35273.03441</v>
      </c>
      <c r="J25" s="23">
        <f t="shared" si="8"/>
        <v>35529.46372</v>
      </c>
      <c r="K25" s="23">
        <f t="shared" si="8"/>
        <v>35786.99551</v>
      </c>
      <c r="L25" s="23">
        <f t="shared" si="8"/>
        <v>36045.62801</v>
      </c>
      <c r="M25" s="23">
        <f t="shared" si="8"/>
        <v>36305.35938</v>
      </c>
      <c r="N25" s="23">
        <f t="shared" si="8"/>
        <v>36566.18776</v>
      </c>
      <c r="O25" s="23">
        <f t="shared" si="8"/>
        <v>36828.11124</v>
      </c>
      <c r="P25" s="23">
        <f t="shared" si="8"/>
        <v>37091.12787</v>
      </c>
      <c r="Q25" s="23">
        <f t="shared" si="8"/>
        <v>37408.18796</v>
      </c>
      <c r="R25" s="23">
        <f t="shared" si="8"/>
        <v>37726.81576</v>
      </c>
      <c r="S25" s="23">
        <f t="shared" si="8"/>
        <v>38047.00766</v>
      </c>
      <c r="T25" s="23">
        <f t="shared" si="8"/>
        <v>38368.75994</v>
      </c>
      <c r="U25" s="23">
        <f t="shared" si="8"/>
        <v>38692.06881</v>
      </c>
      <c r="V25" s="23"/>
      <c r="W25" s="23"/>
      <c r="X25" s="23"/>
      <c r="Y25" s="23"/>
      <c r="Z25" s="23"/>
    </row>
    <row r="26" ht="15.75" customHeight="1">
      <c r="A26" s="12">
        <f>'Total Cost of Borrowing - AU'!A25</f>
        <v>35000</v>
      </c>
      <c r="B26" s="23">
        <f t="shared" ref="B26:U26" si="9">-PMT(B$17/12,$B$13,$A26+$B$14)*$B$13</f>
        <v>39066.09303</v>
      </c>
      <c r="C26" s="23">
        <f t="shared" si="9"/>
        <v>39355.99713</v>
      </c>
      <c r="D26" s="23">
        <f t="shared" si="9"/>
        <v>39647.19957</v>
      </c>
      <c r="E26" s="23">
        <f t="shared" si="9"/>
        <v>39939.69866</v>
      </c>
      <c r="F26" s="23">
        <f t="shared" si="9"/>
        <v>40233.49263</v>
      </c>
      <c r="G26" s="23">
        <f t="shared" si="9"/>
        <v>40528.57968</v>
      </c>
      <c r="H26" s="23">
        <f t="shared" si="9"/>
        <v>40824.95795</v>
      </c>
      <c r="I26" s="23">
        <f t="shared" si="9"/>
        <v>41122.62552</v>
      </c>
      <c r="J26" s="23">
        <f t="shared" si="9"/>
        <v>41421.58042</v>
      </c>
      <c r="K26" s="23">
        <f t="shared" si="9"/>
        <v>41721.82064</v>
      </c>
      <c r="L26" s="23">
        <f t="shared" si="9"/>
        <v>42023.34409</v>
      </c>
      <c r="M26" s="23">
        <f t="shared" si="9"/>
        <v>42326.14866</v>
      </c>
      <c r="N26" s="23">
        <f t="shared" si="9"/>
        <v>42630.23216</v>
      </c>
      <c r="O26" s="23">
        <f t="shared" si="9"/>
        <v>42935.59238</v>
      </c>
      <c r="P26" s="23">
        <f t="shared" si="9"/>
        <v>43242.22702</v>
      </c>
      <c r="Q26" s="23">
        <f t="shared" si="9"/>
        <v>43611.86755</v>
      </c>
      <c r="R26" s="23">
        <f t="shared" si="9"/>
        <v>43983.33579</v>
      </c>
      <c r="S26" s="23">
        <f t="shared" si="9"/>
        <v>44356.6275</v>
      </c>
      <c r="T26" s="23">
        <f t="shared" si="9"/>
        <v>44731.73837</v>
      </c>
      <c r="U26" s="23">
        <f t="shared" si="9"/>
        <v>45108.66397</v>
      </c>
      <c r="V26" s="23"/>
      <c r="W26" s="23"/>
      <c r="X26" s="23"/>
      <c r="Y26" s="23"/>
      <c r="Z26" s="23"/>
    </row>
    <row r="27" ht="15.75" customHeight="1">
      <c r="A27" s="12">
        <f>'Total Cost of Borrowing - AU'!A26</f>
        <v>40000</v>
      </c>
      <c r="B27" s="23">
        <f t="shared" ref="B27:P27" si="10">-PMT(B$17/12,$B$13,$A27+$B$14)*$B$13</f>
        <v>44623.14751</v>
      </c>
      <c r="C27" s="23">
        <f t="shared" si="10"/>
        <v>44954.28975</v>
      </c>
      <c r="D27" s="23">
        <f t="shared" si="10"/>
        <v>45286.91502</v>
      </c>
      <c r="E27" s="23">
        <f t="shared" si="10"/>
        <v>45621.02137</v>
      </c>
      <c r="F27" s="23">
        <f t="shared" si="10"/>
        <v>45956.60681</v>
      </c>
      <c r="G27" s="23">
        <f t="shared" si="10"/>
        <v>46293.66926</v>
      </c>
      <c r="H27" s="23">
        <f t="shared" si="10"/>
        <v>46632.20659</v>
      </c>
      <c r="I27" s="23">
        <f t="shared" si="10"/>
        <v>46972.21663</v>
      </c>
      <c r="J27" s="23">
        <f t="shared" si="10"/>
        <v>47313.69713</v>
      </c>
      <c r="K27" s="23">
        <f t="shared" si="10"/>
        <v>47656.64577</v>
      </c>
      <c r="L27" s="23">
        <f t="shared" si="10"/>
        <v>48001.06018</v>
      </c>
      <c r="M27" s="23">
        <f t="shared" si="10"/>
        <v>48346.93794</v>
      </c>
      <c r="N27" s="23">
        <f t="shared" si="10"/>
        <v>48694.27657</v>
      </c>
      <c r="O27" s="23">
        <f t="shared" si="10"/>
        <v>49043.07351</v>
      </c>
      <c r="P27" s="23">
        <f t="shared" si="10"/>
        <v>49393.32617</v>
      </c>
      <c r="Q27" s="23"/>
      <c r="R27" s="23"/>
      <c r="S27" s="23"/>
      <c r="T27" s="23"/>
      <c r="U27" s="23"/>
      <c r="V27" s="23"/>
      <c r="W27" s="23"/>
      <c r="X27" s="23"/>
      <c r="Y27" s="23"/>
      <c r="Z27" s="23"/>
    </row>
    <row r="28" ht="15.75" customHeight="1">
      <c r="A28" s="12">
        <f>'Total Cost of Borrowing - AU'!A27</f>
        <v>45000</v>
      </c>
      <c r="B28" s="23">
        <f t="shared" ref="B28:P28" si="11">-PMT(B$17/12,$B$13,$A28+$B$14)*$B$13</f>
        <v>50180.20199</v>
      </c>
      <c r="C28" s="23">
        <f t="shared" si="11"/>
        <v>50552.58237</v>
      </c>
      <c r="D28" s="23">
        <f t="shared" si="11"/>
        <v>50926.63046</v>
      </c>
      <c r="E28" s="23">
        <f t="shared" si="11"/>
        <v>51302.34408</v>
      </c>
      <c r="F28" s="23">
        <f t="shared" si="11"/>
        <v>51679.72098</v>
      </c>
      <c r="G28" s="23">
        <f t="shared" si="11"/>
        <v>52058.75883</v>
      </c>
      <c r="H28" s="23">
        <f t="shared" si="11"/>
        <v>52439.45524</v>
      </c>
      <c r="I28" s="23">
        <f t="shared" si="11"/>
        <v>52821.80775</v>
      </c>
      <c r="J28" s="23">
        <f t="shared" si="11"/>
        <v>53205.81383</v>
      </c>
      <c r="K28" s="23">
        <f t="shared" si="11"/>
        <v>53591.47089</v>
      </c>
      <c r="L28" s="23">
        <f t="shared" si="11"/>
        <v>53978.77627</v>
      </c>
      <c r="M28" s="23">
        <f t="shared" si="11"/>
        <v>54367.72723</v>
      </c>
      <c r="N28" s="23">
        <f t="shared" si="11"/>
        <v>54758.32097</v>
      </c>
      <c r="O28" s="23">
        <f t="shared" si="11"/>
        <v>55150.55465</v>
      </c>
      <c r="P28" s="23">
        <f t="shared" si="11"/>
        <v>55544.42532</v>
      </c>
      <c r="Q28" s="23"/>
      <c r="R28" s="23"/>
      <c r="S28" s="23"/>
      <c r="T28" s="23"/>
      <c r="U28" s="23"/>
      <c r="V28" s="23"/>
      <c r="W28" s="23"/>
      <c r="X28" s="23"/>
      <c r="Y28" s="23"/>
      <c r="Z28" s="23"/>
    </row>
    <row r="29" ht="15.75" customHeight="1">
      <c r="A29" s="12">
        <f>'Total Cost of Borrowing - AU'!A28</f>
        <v>47500</v>
      </c>
      <c r="B29" s="23">
        <f t="shared" ref="B29:K29" si="12">-PMT(B$17/12,$B$13,$A29+$B$14)*$B$13</f>
        <v>52958.72924</v>
      </c>
      <c r="C29" s="23">
        <f t="shared" si="12"/>
        <v>53351.72868</v>
      </c>
      <c r="D29" s="23">
        <f t="shared" si="12"/>
        <v>53746.48819</v>
      </c>
      <c r="E29" s="23">
        <f t="shared" si="12"/>
        <v>54143.00544</v>
      </c>
      <c r="F29" s="23">
        <f t="shared" si="12"/>
        <v>54541.27806</v>
      </c>
      <c r="G29" s="23">
        <f t="shared" si="12"/>
        <v>54941.30361</v>
      </c>
      <c r="H29" s="23">
        <f t="shared" si="12"/>
        <v>55343.07956</v>
      </c>
      <c r="I29" s="23">
        <f t="shared" si="12"/>
        <v>55746.6033</v>
      </c>
      <c r="J29" s="23">
        <f t="shared" si="12"/>
        <v>56151.87218</v>
      </c>
      <c r="K29" s="23">
        <f t="shared" si="12"/>
        <v>56558.88346</v>
      </c>
      <c r="L29" s="23"/>
      <c r="M29" s="23"/>
      <c r="N29" s="23"/>
      <c r="O29" s="23"/>
      <c r="P29" s="23"/>
      <c r="Q29" s="23"/>
      <c r="R29" s="23"/>
      <c r="S29" s="23"/>
      <c r="T29" s="23"/>
      <c r="U29" s="23"/>
      <c r="V29" s="23"/>
      <c r="W29" s="23"/>
      <c r="X29" s="23"/>
      <c r="Y29" s="23"/>
      <c r="Z29" s="23"/>
    </row>
    <row r="30" ht="15.75" customHeight="1">
      <c r="A30" s="12">
        <f>'Total Cost of Borrowing - AU'!A29</f>
        <v>57500</v>
      </c>
      <c r="B30" s="23">
        <f t="shared" ref="B30:K30" si="13">-PMT(B$17/12,$B$13,$A30+$B$14)*$B$13</f>
        <v>64072.83821</v>
      </c>
      <c r="C30" s="23">
        <f t="shared" si="13"/>
        <v>64548.31393</v>
      </c>
      <c r="D30" s="23">
        <f t="shared" si="13"/>
        <v>65025.91907</v>
      </c>
      <c r="E30" s="23">
        <f t="shared" si="13"/>
        <v>65505.65086</v>
      </c>
      <c r="F30" s="23">
        <f t="shared" si="13"/>
        <v>65987.50641</v>
      </c>
      <c r="G30" s="23">
        <f t="shared" si="13"/>
        <v>66471.48275</v>
      </c>
      <c r="H30" s="23">
        <f t="shared" si="13"/>
        <v>66957.57684</v>
      </c>
      <c r="I30" s="23">
        <f t="shared" si="13"/>
        <v>67445.78553</v>
      </c>
      <c r="J30" s="23">
        <f t="shared" si="13"/>
        <v>67936.10559</v>
      </c>
      <c r="K30" s="23">
        <f t="shared" si="13"/>
        <v>68428.53371</v>
      </c>
      <c r="L30" s="23"/>
      <c r="M30" s="23"/>
      <c r="N30" s="23"/>
      <c r="O30" s="23"/>
      <c r="P30" s="23"/>
      <c r="Q30" s="23"/>
      <c r="R30" s="23"/>
      <c r="S30" s="23"/>
      <c r="T30" s="23"/>
      <c r="U30" s="23"/>
      <c r="V30" s="23"/>
      <c r="W30" s="23"/>
      <c r="X30" s="23"/>
      <c r="Y30" s="23"/>
      <c r="Z30" s="23"/>
    </row>
    <row r="31" ht="15.75" customHeight="1">
      <c r="A31" s="12">
        <f>'Total Cost of Borrowing - AU'!A30</f>
        <v>60000</v>
      </c>
      <c r="B31" s="23">
        <f t="shared" ref="B31:F31" si="14">-PMT(B$17/12,$B$13,$A31+$B$14)*$B$13</f>
        <v>66851.36545</v>
      </c>
      <c r="C31" s="23">
        <f t="shared" si="14"/>
        <v>67347.46024</v>
      </c>
      <c r="D31" s="23">
        <f t="shared" si="14"/>
        <v>67845.7768</v>
      </c>
      <c r="E31" s="23">
        <f t="shared" si="14"/>
        <v>68346.31222</v>
      </c>
      <c r="F31" s="23">
        <f t="shared" si="14"/>
        <v>68849.0635</v>
      </c>
      <c r="G31" s="23"/>
      <c r="H31" s="23"/>
      <c r="I31" s="23"/>
      <c r="J31" s="23"/>
      <c r="K31" s="23"/>
      <c r="L31" s="23"/>
      <c r="M31" s="23"/>
      <c r="N31" s="23"/>
      <c r="O31" s="23"/>
      <c r="P31" s="23"/>
      <c r="Q31" s="23"/>
      <c r="R31" s="23"/>
      <c r="S31" s="23"/>
      <c r="T31" s="23"/>
      <c r="U31" s="23"/>
      <c r="V31" s="23"/>
      <c r="W31" s="23"/>
      <c r="X31" s="23"/>
      <c r="Y31" s="23"/>
      <c r="Z31" s="23"/>
    </row>
    <row r="32" ht="15.75" customHeight="1">
      <c r="A32" s="12">
        <f>'Total Cost of Borrowing - AU'!A31</f>
        <v>65000</v>
      </c>
      <c r="B32" s="23">
        <f t="shared" ref="B32:F32" si="15">-PMT(B$17/12,$B$13,$A32+$B$14)*$B$13</f>
        <v>72408.41993</v>
      </c>
      <c r="C32" s="23">
        <f t="shared" si="15"/>
        <v>72945.75286</v>
      </c>
      <c r="D32" s="23">
        <f t="shared" si="15"/>
        <v>73485.49224</v>
      </c>
      <c r="E32" s="23">
        <f t="shared" si="15"/>
        <v>74027.63493</v>
      </c>
      <c r="F32" s="23">
        <f t="shared" si="15"/>
        <v>74572.17767</v>
      </c>
      <c r="G32" s="23"/>
      <c r="H32" s="23"/>
      <c r="I32" s="23"/>
      <c r="J32" s="23"/>
      <c r="K32" s="23"/>
      <c r="L32" s="23"/>
      <c r="M32" s="23"/>
      <c r="N32" s="23"/>
      <c r="O32" s="23"/>
      <c r="P32" s="23"/>
      <c r="Q32" s="23"/>
      <c r="R32" s="23"/>
      <c r="S32" s="23"/>
      <c r="T32" s="23"/>
      <c r="U32" s="23"/>
      <c r="V32" s="23"/>
      <c r="W32" s="23"/>
      <c r="X32" s="23"/>
      <c r="Y32" s="23"/>
      <c r="Z32" s="23"/>
    </row>
    <row r="33" ht="15.75" customHeight="1">
      <c r="A33" s="12">
        <f>'Total Cost of Borrowing - AU'!A32</f>
        <v>69925</v>
      </c>
      <c r="B33" s="23">
        <f t="shared" ref="B33:F33" si="16">-PMT(B$17/12,$B$13,$A33+$B$14)*$B$13</f>
        <v>77882.1186</v>
      </c>
      <c r="C33" s="23">
        <f t="shared" si="16"/>
        <v>78460.07109</v>
      </c>
      <c r="D33" s="23">
        <f t="shared" si="16"/>
        <v>79040.61195</v>
      </c>
      <c r="E33" s="23">
        <f t="shared" si="16"/>
        <v>79623.7378</v>
      </c>
      <c r="F33" s="23">
        <f t="shared" si="16"/>
        <v>80209.44513</v>
      </c>
      <c r="G33" s="23"/>
      <c r="H33" s="23"/>
      <c r="I33" s="23"/>
      <c r="J33" s="23"/>
      <c r="K33" s="23"/>
      <c r="L33" s="23"/>
      <c r="M33" s="23"/>
      <c r="N33" s="23"/>
      <c r="O33" s="23"/>
      <c r="P33" s="23"/>
      <c r="Q33" s="23"/>
      <c r="R33" s="23"/>
      <c r="S33" s="23"/>
      <c r="T33" s="23"/>
      <c r="U33" s="23"/>
      <c r="V33" s="23"/>
      <c r="W33" s="23"/>
      <c r="X33" s="23"/>
      <c r="Y33" s="23"/>
      <c r="Z33" s="23"/>
    </row>
    <row r="34" ht="15.75" customHeight="1">
      <c r="A34" s="5"/>
      <c r="B34" s="15"/>
      <c r="C34" s="5"/>
      <c r="D34" s="5"/>
      <c r="E34" s="5"/>
      <c r="F34" s="5"/>
      <c r="G34" s="5"/>
      <c r="H34" s="5"/>
      <c r="I34" s="5"/>
      <c r="J34" s="5"/>
      <c r="K34" s="5"/>
      <c r="L34" s="5"/>
      <c r="M34" s="5"/>
      <c r="N34" s="5"/>
      <c r="O34" s="5"/>
      <c r="P34" s="5"/>
      <c r="Q34" s="5"/>
      <c r="R34" s="5"/>
      <c r="S34" s="5"/>
      <c r="T34" s="5"/>
      <c r="U34" s="5"/>
      <c r="V34" s="5"/>
      <c r="W34" s="5"/>
      <c r="X34" s="5"/>
      <c r="Y34" s="5"/>
      <c r="Z34" s="5"/>
    </row>
    <row r="35" ht="15.75" customHeight="1">
      <c r="A35" s="6" t="s">
        <v>5</v>
      </c>
      <c r="B35" s="7">
        <v>60.0</v>
      </c>
      <c r="C35" s="5"/>
      <c r="D35" s="5"/>
      <c r="E35" s="5"/>
      <c r="F35" s="5"/>
      <c r="G35" s="5"/>
      <c r="H35" s="5"/>
      <c r="I35" s="5"/>
      <c r="J35" s="5"/>
      <c r="K35" s="5"/>
      <c r="L35" s="5"/>
      <c r="M35" s="5"/>
      <c r="N35" s="5"/>
      <c r="O35" s="5"/>
      <c r="P35" s="5"/>
      <c r="Q35" s="5"/>
      <c r="R35" s="5"/>
      <c r="S35" s="5"/>
      <c r="T35" s="5"/>
      <c r="U35" s="5"/>
      <c r="V35" s="5"/>
      <c r="W35" s="5"/>
      <c r="X35" s="5"/>
      <c r="Y35" s="5"/>
      <c r="Z35" s="5"/>
    </row>
    <row r="36" ht="15.75" customHeight="1">
      <c r="A36" s="21" t="s">
        <v>28</v>
      </c>
      <c r="B36" s="24">
        <v>150.0</v>
      </c>
      <c r="C36" s="5"/>
      <c r="D36" s="5"/>
      <c r="E36" s="5"/>
      <c r="F36" s="5"/>
      <c r="G36" s="5"/>
      <c r="H36" s="5"/>
      <c r="I36" s="5"/>
      <c r="J36" s="5"/>
      <c r="K36" s="5"/>
      <c r="L36" s="5"/>
      <c r="M36" s="5"/>
      <c r="N36" s="5"/>
      <c r="O36" s="5"/>
      <c r="P36" s="5"/>
      <c r="Q36" s="5"/>
      <c r="R36" s="5"/>
      <c r="S36" s="5"/>
      <c r="T36" s="5"/>
      <c r="U36" s="5"/>
      <c r="V36" s="5"/>
      <c r="W36" s="5"/>
      <c r="X36" s="5"/>
      <c r="Y36" s="5"/>
      <c r="Z36" s="5"/>
    </row>
    <row r="37" ht="15.75" customHeight="1">
      <c r="A37" s="5"/>
      <c r="B37" s="5"/>
      <c r="C37" s="5"/>
      <c r="D37" s="5"/>
      <c r="E37" s="5"/>
      <c r="F37" s="5"/>
      <c r="G37" s="5"/>
      <c r="H37" s="5"/>
      <c r="I37" s="5"/>
      <c r="J37" s="5"/>
      <c r="K37" s="5"/>
      <c r="L37" s="5"/>
      <c r="M37" s="5"/>
      <c r="N37" s="5"/>
      <c r="O37" s="5"/>
      <c r="P37" s="5"/>
      <c r="Q37" s="5"/>
      <c r="R37" s="5"/>
      <c r="S37" s="5"/>
      <c r="T37" s="5"/>
      <c r="U37" s="5"/>
      <c r="V37" s="5"/>
      <c r="W37" s="5"/>
      <c r="X37" s="5"/>
      <c r="Y37" s="5"/>
      <c r="Z37" s="5"/>
    </row>
    <row r="38" ht="15.75" hidden="1" customHeight="1">
      <c r="A38" s="5" t="str">
        <f>'Total Cost of Borrowing - AU'!A37</f>
        <v>Risk Grade</v>
      </c>
      <c r="B38" s="5" t="str">
        <f>'Total Cost of Borrowing - AU'!B37</f>
        <v>A1</v>
      </c>
      <c r="C38" s="5" t="str">
        <f>'Total Cost of Borrowing - AU'!C37</f>
        <v>A2</v>
      </c>
      <c r="D38" s="5" t="str">
        <f>'Total Cost of Borrowing - AU'!D37</f>
        <v>A3</v>
      </c>
      <c r="E38" s="5" t="str">
        <f>'Total Cost of Borrowing - AU'!E37</f>
        <v>A4</v>
      </c>
      <c r="F38" s="5" t="str">
        <f>'Total Cost of Borrowing - AU'!F37</f>
        <v>A5</v>
      </c>
      <c r="G38" s="5" t="str">
        <f>'Total Cost of Borrowing - AU'!G37</f>
        <v>B1</v>
      </c>
      <c r="H38" s="5" t="str">
        <f>'Total Cost of Borrowing - AU'!H37</f>
        <v>B2</v>
      </c>
      <c r="I38" s="5" t="str">
        <f>'Total Cost of Borrowing - AU'!I37</f>
        <v>B3</v>
      </c>
      <c r="J38" s="5" t="str">
        <f>'Total Cost of Borrowing - AU'!J37</f>
        <v>B4</v>
      </c>
      <c r="K38" s="5" t="str">
        <f>'Total Cost of Borrowing - AU'!K37</f>
        <v>B5</v>
      </c>
      <c r="L38" s="5" t="str">
        <f>'Total Cost of Borrowing - AU'!L37</f>
        <v>C1</v>
      </c>
      <c r="M38" s="5" t="str">
        <f>'Total Cost of Borrowing - AU'!M37</f>
        <v>C2</v>
      </c>
      <c r="N38" s="5" t="str">
        <f t="shared" ref="N38:Z38" si="17">#REF!</f>
        <v>#REF!</v>
      </c>
      <c r="O38" s="5" t="str">
        <f t="shared" si="17"/>
        <v>#REF!</v>
      </c>
      <c r="P38" s="5" t="str">
        <f t="shared" si="17"/>
        <v>#REF!</v>
      </c>
      <c r="Q38" s="5" t="str">
        <f t="shared" si="17"/>
        <v>#REF!</v>
      </c>
      <c r="R38" s="5" t="str">
        <f t="shared" si="17"/>
        <v>#REF!</v>
      </c>
      <c r="S38" s="5" t="str">
        <f t="shared" si="17"/>
        <v>#REF!</v>
      </c>
      <c r="T38" s="5" t="str">
        <f t="shared" si="17"/>
        <v>#REF!</v>
      </c>
      <c r="U38" s="5" t="str">
        <f t="shared" si="17"/>
        <v>#REF!</v>
      </c>
      <c r="V38" s="5" t="str">
        <f t="shared" si="17"/>
        <v>#REF!</v>
      </c>
      <c r="W38" s="5" t="str">
        <f t="shared" si="17"/>
        <v>#REF!</v>
      </c>
      <c r="X38" s="5" t="str">
        <f t="shared" si="17"/>
        <v>#REF!</v>
      </c>
      <c r="Y38" s="5" t="str">
        <f t="shared" si="17"/>
        <v>#REF!</v>
      </c>
      <c r="Z38" s="5" t="str">
        <f t="shared" si="17"/>
        <v>#REF!</v>
      </c>
    </row>
    <row r="39" ht="15.75" customHeight="1">
      <c r="A39" s="5" t="str">
        <f>'Total Cost of Borrowing - AU'!A38</f>
        <v>Interest Rate</v>
      </c>
      <c r="B39" s="10">
        <v>0.0699</v>
      </c>
      <c r="C39" s="10">
        <v>0.0749</v>
      </c>
      <c r="D39" s="10">
        <v>0.0799</v>
      </c>
      <c r="E39" s="10">
        <v>0.0849</v>
      </c>
      <c r="F39" s="10">
        <v>0.0899</v>
      </c>
      <c r="G39" s="10">
        <v>0.0949</v>
      </c>
      <c r="H39" s="10">
        <v>0.0999</v>
      </c>
      <c r="I39" s="10">
        <v>0.1049</v>
      </c>
      <c r="J39" s="10">
        <v>0.1099</v>
      </c>
      <c r="K39" s="10">
        <v>0.1149</v>
      </c>
      <c r="L39" s="10">
        <v>0.1199</v>
      </c>
      <c r="M39" s="10">
        <v>0.1249</v>
      </c>
      <c r="N39" s="10">
        <v>0.1299</v>
      </c>
      <c r="O39" s="10">
        <v>0.1349</v>
      </c>
      <c r="P39" s="10">
        <v>0.1399</v>
      </c>
      <c r="Q39" s="10">
        <v>0.1459</v>
      </c>
      <c r="R39" s="10">
        <v>0.1519</v>
      </c>
      <c r="S39" s="10">
        <v>0.1579</v>
      </c>
      <c r="T39" s="10">
        <v>0.1639</v>
      </c>
      <c r="U39" s="10">
        <v>0.1699</v>
      </c>
      <c r="V39" s="10">
        <v>0.1759</v>
      </c>
      <c r="W39" s="10">
        <v>0.1819</v>
      </c>
      <c r="X39" s="10">
        <v>0.1879</v>
      </c>
      <c r="Y39" s="10">
        <v>0.1939</v>
      </c>
      <c r="Z39" s="10">
        <v>0.1999</v>
      </c>
    </row>
    <row r="40" ht="15.75" customHeight="1">
      <c r="A40" s="5" t="s">
        <v>29</v>
      </c>
      <c r="B40" s="15"/>
      <c r="C40" s="5"/>
      <c r="D40" s="5"/>
      <c r="E40" s="5"/>
      <c r="F40" s="5"/>
      <c r="G40" s="5"/>
      <c r="H40" s="5"/>
      <c r="I40" s="5"/>
      <c r="J40" s="5"/>
      <c r="K40" s="5"/>
      <c r="L40" s="5"/>
      <c r="M40" s="5"/>
      <c r="N40" s="5"/>
      <c r="O40" s="5"/>
      <c r="P40" s="5"/>
      <c r="Q40" s="5"/>
      <c r="R40" s="5"/>
      <c r="S40" s="5"/>
      <c r="T40" s="5"/>
      <c r="U40" s="5"/>
      <c r="V40" s="5"/>
      <c r="W40" s="5"/>
      <c r="X40" s="5"/>
      <c r="Y40" s="5"/>
      <c r="Z40" s="5"/>
    </row>
    <row r="41" ht="15.75" customHeight="1">
      <c r="A41" s="12">
        <f>'Total Cost of Borrowing - AU'!A40</f>
        <v>2000</v>
      </c>
      <c r="B41" s="23">
        <f t="shared" ref="B41:Z41" si="18">-PMT(B$17/12,$B$35,$A41+$B$36)*$B$35</f>
        <v>2553.746031</v>
      </c>
      <c r="C41" s="23">
        <f t="shared" si="18"/>
        <v>2584.282408</v>
      </c>
      <c r="D41" s="23">
        <f t="shared" si="18"/>
        <v>2615.037533</v>
      </c>
      <c r="E41" s="23">
        <f t="shared" si="18"/>
        <v>2646.010853</v>
      </c>
      <c r="F41" s="23">
        <f t="shared" si="18"/>
        <v>2677.20179</v>
      </c>
      <c r="G41" s="23">
        <f t="shared" si="18"/>
        <v>2708.609741</v>
      </c>
      <c r="H41" s="23">
        <f t="shared" si="18"/>
        <v>2740.234078</v>
      </c>
      <c r="I41" s="23">
        <f t="shared" si="18"/>
        <v>2772.074151</v>
      </c>
      <c r="J41" s="23">
        <f t="shared" si="18"/>
        <v>2804.129285</v>
      </c>
      <c r="K41" s="23">
        <f t="shared" si="18"/>
        <v>2836.39878</v>
      </c>
      <c r="L41" s="23">
        <f t="shared" si="18"/>
        <v>2868.881915</v>
      </c>
      <c r="M41" s="23">
        <f t="shared" si="18"/>
        <v>2901.577944</v>
      </c>
      <c r="N41" s="23">
        <f t="shared" si="18"/>
        <v>2934.486101</v>
      </c>
      <c r="O41" s="23">
        <f t="shared" si="18"/>
        <v>2967.605596</v>
      </c>
      <c r="P41" s="23">
        <f t="shared" si="18"/>
        <v>3000.935617</v>
      </c>
      <c r="Q41" s="23">
        <f t="shared" si="18"/>
        <v>3041.208363</v>
      </c>
      <c r="R41" s="23">
        <f t="shared" si="18"/>
        <v>3081.781587</v>
      </c>
      <c r="S41" s="23">
        <f t="shared" si="18"/>
        <v>3122.653766</v>
      </c>
      <c r="T41" s="23">
        <f t="shared" si="18"/>
        <v>3163.823335</v>
      </c>
      <c r="U41" s="23">
        <f t="shared" si="18"/>
        <v>3205.288688</v>
      </c>
      <c r="V41" s="23">
        <f t="shared" si="18"/>
        <v>3247.04818</v>
      </c>
      <c r="W41" s="23">
        <f t="shared" si="18"/>
        <v>3289.100125</v>
      </c>
      <c r="X41" s="23">
        <f t="shared" si="18"/>
        <v>3331.442801</v>
      </c>
      <c r="Y41" s="23">
        <f t="shared" si="18"/>
        <v>3374.074446</v>
      </c>
      <c r="Z41" s="23">
        <f t="shared" si="18"/>
        <v>3416.993263</v>
      </c>
    </row>
    <row r="42" ht="15.75" customHeight="1">
      <c r="A42" s="12">
        <f>'Total Cost of Borrowing - AU'!A41</f>
        <v>5000</v>
      </c>
      <c r="B42" s="23">
        <f t="shared" ref="B42:Z42" si="19">-PMT(B$17/12,$B$35,$A42+$B$36)*$B$35</f>
        <v>6117.112587</v>
      </c>
      <c r="C42" s="23">
        <f t="shared" si="19"/>
        <v>6190.257862</v>
      </c>
      <c r="D42" s="23">
        <f t="shared" si="19"/>
        <v>6263.927114</v>
      </c>
      <c r="E42" s="23">
        <f t="shared" si="19"/>
        <v>6338.11902</v>
      </c>
      <c r="F42" s="23">
        <f t="shared" si="19"/>
        <v>6412.832194</v>
      </c>
      <c r="G42" s="23">
        <f t="shared" si="19"/>
        <v>6488.065193</v>
      </c>
      <c r="H42" s="23">
        <f t="shared" si="19"/>
        <v>6563.816513</v>
      </c>
      <c r="I42" s="23">
        <f t="shared" si="19"/>
        <v>6640.084595</v>
      </c>
      <c r="J42" s="23">
        <f t="shared" si="19"/>
        <v>6716.867822</v>
      </c>
      <c r="K42" s="23">
        <f t="shared" si="19"/>
        <v>6794.164519</v>
      </c>
      <c r="L42" s="23">
        <f t="shared" si="19"/>
        <v>6871.972958</v>
      </c>
      <c r="M42" s="23">
        <f t="shared" si="19"/>
        <v>6950.291355</v>
      </c>
      <c r="N42" s="23">
        <f t="shared" si="19"/>
        <v>7029.11787</v>
      </c>
      <c r="O42" s="23">
        <f t="shared" si="19"/>
        <v>7108.450614</v>
      </c>
      <c r="P42" s="23">
        <f t="shared" si="19"/>
        <v>7188.287642</v>
      </c>
      <c r="Q42" s="23">
        <f t="shared" si="19"/>
        <v>7284.754917</v>
      </c>
      <c r="R42" s="23">
        <f t="shared" si="19"/>
        <v>7381.941941</v>
      </c>
      <c r="S42" s="23">
        <f t="shared" si="19"/>
        <v>7479.845067</v>
      </c>
      <c r="T42" s="23">
        <f t="shared" si="19"/>
        <v>7578.460546</v>
      </c>
      <c r="U42" s="23">
        <f t="shared" si="19"/>
        <v>7677.784532</v>
      </c>
      <c r="V42" s="23">
        <f t="shared" si="19"/>
        <v>7777.813083</v>
      </c>
      <c r="W42" s="23">
        <f t="shared" si="19"/>
        <v>7878.542161</v>
      </c>
      <c r="X42" s="23">
        <f t="shared" si="19"/>
        <v>7979.967639</v>
      </c>
      <c r="Y42" s="23">
        <f t="shared" si="19"/>
        <v>8082.0853</v>
      </c>
      <c r="Z42" s="23">
        <f t="shared" si="19"/>
        <v>8184.890839</v>
      </c>
    </row>
    <row r="43" ht="15.75" customHeight="1">
      <c r="A43" s="12">
        <f>'Total Cost of Borrowing - AU'!A42</f>
        <v>10000</v>
      </c>
      <c r="B43" s="23">
        <f t="shared" ref="B43:Z43" si="20">-PMT(B$17/12,$B$35,$A43+$B$36)*$B$35</f>
        <v>12056.05685</v>
      </c>
      <c r="C43" s="23">
        <f t="shared" si="20"/>
        <v>12200.21695</v>
      </c>
      <c r="D43" s="23">
        <f t="shared" si="20"/>
        <v>12345.40975</v>
      </c>
      <c r="E43" s="23">
        <f t="shared" si="20"/>
        <v>12491.63263</v>
      </c>
      <c r="F43" s="23">
        <f t="shared" si="20"/>
        <v>12638.88287</v>
      </c>
      <c r="G43" s="23">
        <f t="shared" si="20"/>
        <v>12787.15761</v>
      </c>
      <c r="H43" s="23">
        <f t="shared" si="20"/>
        <v>12936.4539</v>
      </c>
      <c r="I43" s="23">
        <f t="shared" si="20"/>
        <v>13086.76867</v>
      </c>
      <c r="J43" s="23">
        <f t="shared" si="20"/>
        <v>13238.09872</v>
      </c>
      <c r="K43" s="23">
        <f t="shared" si="20"/>
        <v>13390.44075</v>
      </c>
      <c r="L43" s="23">
        <f t="shared" si="20"/>
        <v>13543.79136</v>
      </c>
      <c r="M43" s="23">
        <f t="shared" si="20"/>
        <v>13698.14704</v>
      </c>
      <c r="N43" s="23">
        <f t="shared" si="20"/>
        <v>13853.50415</v>
      </c>
      <c r="O43" s="23">
        <f t="shared" si="20"/>
        <v>14009.85898</v>
      </c>
      <c r="P43" s="23">
        <f t="shared" si="20"/>
        <v>14167.20768</v>
      </c>
      <c r="Q43" s="23">
        <f t="shared" si="20"/>
        <v>14357.33251</v>
      </c>
      <c r="R43" s="23">
        <f t="shared" si="20"/>
        <v>14548.87586</v>
      </c>
      <c r="S43" s="23">
        <f t="shared" si="20"/>
        <v>14741.83057</v>
      </c>
      <c r="T43" s="23">
        <f t="shared" si="20"/>
        <v>14936.18923</v>
      </c>
      <c r="U43" s="23">
        <f t="shared" si="20"/>
        <v>15131.94427</v>
      </c>
      <c r="V43" s="23">
        <f t="shared" si="20"/>
        <v>15329.08792</v>
      </c>
      <c r="W43" s="23">
        <f t="shared" si="20"/>
        <v>15527.61222</v>
      </c>
      <c r="X43" s="23">
        <f t="shared" si="20"/>
        <v>15727.50904</v>
      </c>
      <c r="Y43" s="23">
        <f t="shared" si="20"/>
        <v>15928.77006</v>
      </c>
      <c r="Z43" s="23">
        <f t="shared" si="20"/>
        <v>16131.3868</v>
      </c>
    </row>
    <row r="44" ht="15.75" customHeight="1">
      <c r="A44" s="12">
        <f>'Total Cost of Borrowing - AU'!A43</f>
        <v>15000</v>
      </c>
      <c r="B44" s="23">
        <f t="shared" ref="B44:Z44" si="21">-PMT(B$17/12,$B$35,$A44+$B$36)*$B$35</f>
        <v>17995.0011</v>
      </c>
      <c r="C44" s="23">
        <f t="shared" si="21"/>
        <v>18210.17604</v>
      </c>
      <c r="D44" s="23">
        <f t="shared" si="21"/>
        <v>18426.89239</v>
      </c>
      <c r="E44" s="23">
        <f t="shared" si="21"/>
        <v>18645.14624</v>
      </c>
      <c r="F44" s="23">
        <f t="shared" si="21"/>
        <v>18864.93354</v>
      </c>
      <c r="G44" s="23">
        <f t="shared" si="21"/>
        <v>19086.25003</v>
      </c>
      <c r="H44" s="23">
        <f t="shared" si="21"/>
        <v>19309.0913</v>
      </c>
      <c r="I44" s="23">
        <f t="shared" si="21"/>
        <v>19533.45274</v>
      </c>
      <c r="J44" s="23">
        <f t="shared" si="21"/>
        <v>19759.32961</v>
      </c>
      <c r="K44" s="23">
        <f t="shared" si="21"/>
        <v>19986.71698</v>
      </c>
      <c r="L44" s="23">
        <f t="shared" si="21"/>
        <v>20215.60977</v>
      </c>
      <c r="M44" s="23">
        <f t="shared" si="21"/>
        <v>20446.00272</v>
      </c>
      <c r="N44" s="23">
        <f t="shared" si="21"/>
        <v>20677.89043</v>
      </c>
      <c r="O44" s="23">
        <f t="shared" si="21"/>
        <v>20911.26734</v>
      </c>
      <c r="P44" s="23">
        <f t="shared" si="21"/>
        <v>21146.12772</v>
      </c>
      <c r="Q44" s="23">
        <f t="shared" si="21"/>
        <v>21429.9101</v>
      </c>
      <c r="R44" s="23">
        <f t="shared" si="21"/>
        <v>21715.80979</v>
      </c>
      <c r="S44" s="23">
        <f t="shared" si="21"/>
        <v>22003.81607</v>
      </c>
      <c r="T44" s="23">
        <f t="shared" si="21"/>
        <v>22293.91792</v>
      </c>
      <c r="U44" s="23">
        <f t="shared" si="21"/>
        <v>22586.10401</v>
      </c>
      <c r="V44" s="23">
        <f t="shared" si="21"/>
        <v>22880.36276</v>
      </c>
      <c r="W44" s="23">
        <f t="shared" si="21"/>
        <v>23176.68228</v>
      </c>
      <c r="X44" s="23">
        <f t="shared" si="21"/>
        <v>23475.05043</v>
      </c>
      <c r="Y44" s="23">
        <f t="shared" si="21"/>
        <v>23775.45481</v>
      </c>
      <c r="Z44" s="23">
        <f t="shared" si="21"/>
        <v>24077.88276</v>
      </c>
    </row>
    <row r="45" ht="15.75" customHeight="1">
      <c r="A45" s="12">
        <f>'Total Cost of Borrowing - AU'!A44</f>
        <v>20000</v>
      </c>
      <c r="B45" s="23">
        <f t="shared" ref="B45:Z45" si="22">-PMT(B$17/12,$B$35,$A45+$B$36)*$B$35</f>
        <v>23933.94536</v>
      </c>
      <c r="C45" s="23">
        <f t="shared" si="22"/>
        <v>24220.13513</v>
      </c>
      <c r="D45" s="23">
        <f t="shared" si="22"/>
        <v>24508.37502</v>
      </c>
      <c r="E45" s="23">
        <f t="shared" si="22"/>
        <v>24798.65986</v>
      </c>
      <c r="F45" s="23">
        <f t="shared" si="22"/>
        <v>25090.98422</v>
      </c>
      <c r="G45" s="23">
        <f t="shared" si="22"/>
        <v>25385.34245</v>
      </c>
      <c r="H45" s="23">
        <f t="shared" si="22"/>
        <v>25681.72869</v>
      </c>
      <c r="I45" s="23">
        <f t="shared" si="22"/>
        <v>25980.13681</v>
      </c>
      <c r="J45" s="23">
        <f t="shared" si="22"/>
        <v>26280.56051</v>
      </c>
      <c r="K45" s="23">
        <f t="shared" si="22"/>
        <v>26582.99322</v>
      </c>
      <c r="L45" s="23">
        <f t="shared" si="22"/>
        <v>26887.42818</v>
      </c>
      <c r="M45" s="23">
        <f t="shared" si="22"/>
        <v>27193.85841</v>
      </c>
      <c r="N45" s="23">
        <f t="shared" si="22"/>
        <v>27502.27672</v>
      </c>
      <c r="O45" s="23">
        <f t="shared" si="22"/>
        <v>27812.6757</v>
      </c>
      <c r="P45" s="23">
        <f t="shared" si="22"/>
        <v>28125.04776</v>
      </c>
      <c r="Q45" s="23">
        <f t="shared" si="22"/>
        <v>28502.48769</v>
      </c>
      <c r="R45" s="23">
        <f t="shared" si="22"/>
        <v>28882.74371</v>
      </c>
      <c r="S45" s="23">
        <f t="shared" si="22"/>
        <v>29265.80157</v>
      </c>
      <c r="T45" s="23">
        <f t="shared" si="22"/>
        <v>29651.6466</v>
      </c>
      <c r="U45" s="23">
        <f t="shared" si="22"/>
        <v>30040.26375</v>
      </c>
      <c r="V45" s="23">
        <f t="shared" si="22"/>
        <v>30431.63759</v>
      </c>
      <c r="W45" s="23">
        <f t="shared" si="22"/>
        <v>30825.75234</v>
      </c>
      <c r="X45" s="23">
        <f t="shared" si="22"/>
        <v>31222.59183</v>
      </c>
      <c r="Y45" s="23">
        <f t="shared" si="22"/>
        <v>31622.13957</v>
      </c>
      <c r="Z45" s="23">
        <f t="shared" si="22"/>
        <v>32024.37872</v>
      </c>
    </row>
    <row r="46" ht="15.75" customHeight="1">
      <c r="A46" s="12">
        <f>'Total Cost of Borrowing - AU'!A45</f>
        <v>25000</v>
      </c>
      <c r="B46" s="23">
        <f t="shared" ref="B46:Z46" si="23">-PMT(B$17/12,$B$35,$A46+$B$36)*$B$35</f>
        <v>29872.88962</v>
      </c>
      <c r="C46" s="23">
        <f t="shared" si="23"/>
        <v>30230.09422</v>
      </c>
      <c r="D46" s="23">
        <f t="shared" si="23"/>
        <v>30589.85766</v>
      </c>
      <c r="E46" s="23">
        <f t="shared" si="23"/>
        <v>30952.17347</v>
      </c>
      <c r="F46" s="23">
        <f t="shared" si="23"/>
        <v>31317.03489</v>
      </c>
      <c r="G46" s="23">
        <f t="shared" si="23"/>
        <v>31684.43487</v>
      </c>
      <c r="H46" s="23">
        <f t="shared" si="23"/>
        <v>32054.36608</v>
      </c>
      <c r="I46" s="23">
        <f t="shared" si="23"/>
        <v>32426.82089</v>
      </c>
      <c r="J46" s="23">
        <f t="shared" si="23"/>
        <v>32801.7914</v>
      </c>
      <c r="K46" s="23">
        <f t="shared" si="23"/>
        <v>33179.26945</v>
      </c>
      <c r="L46" s="23">
        <f t="shared" si="23"/>
        <v>33559.24658</v>
      </c>
      <c r="M46" s="23">
        <f t="shared" si="23"/>
        <v>33941.71409</v>
      </c>
      <c r="N46" s="23">
        <f t="shared" si="23"/>
        <v>34326.663</v>
      </c>
      <c r="O46" s="23">
        <f t="shared" si="23"/>
        <v>34714.08407</v>
      </c>
      <c r="P46" s="23">
        <f t="shared" si="23"/>
        <v>35103.9678</v>
      </c>
      <c r="Q46" s="23">
        <f t="shared" si="23"/>
        <v>35575.06527</v>
      </c>
      <c r="R46" s="23">
        <f t="shared" si="23"/>
        <v>36049.67763</v>
      </c>
      <c r="S46" s="23">
        <f t="shared" si="23"/>
        <v>36527.78707</v>
      </c>
      <c r="T46" s="23">
        <f t="shared" si="23"/>
        <v>37009.37529</v>
      </c>
      <c r="U46" s="23">
        <f t="shared" si="23"/>
        <v>37494.42349</v>
      </c>
      <c r="V46" s="23">
        <f t="shared" si="23"/>
        <v>37982.91243</v>
      </c>
      <c r="W46" s="23">
        <f t="shared" si="23"/>
        <v>38474.8224</v>
      </c>
      <c r="X46" s="23">
        <f t="shared" si="23"/>
        <v>38970.13323</v>
      </c>
      <c r="Y46" s="23">
        <f t="shared" si="23"/>
        <v>39468.82433</v>
      </c>
      <c r="Z46" s="23">
        <f t="shared" si="23"/>
        <v>39970.87468</v>
      </c>
    </row>
    <row r="47" ht="15.75" customHeight="1">
      <c r="A47" s="12">
        <f>'Total Cost of Borrowing - AU'!A46</f>
        <v>30000</v>
      </c>
      <c r="B47" s="23">
        <f t="shared" ref="B47:O47" si="24">-PMT(B$17/12,$B$35,$A47+$B$36)*$B$35</f>
        <v>35811.83388</v>
      </c>
      <c r="C47" s="23">
        <f t="shared" si="24"/>
        <v>36240.05331</v>
      </c>
      <c r="D47" s="23">
        <f t="shared" si="24"/>
        <v>36671.34029</v>
      </c>
      <c r="E47" s="23">
        <f t="shared" si="24"/>
        <v>37105.68708</v>
      </c>
      <c r="F47" s="23">
        <f t="shared" si="24"/>
        <v>37543.08556</v>
      </c>
      <c r="G47" s="23">
        <f t="shared" si="24"/>
        <v>37983.52729</v>
      </c>
      <c r="H47" s="23">
        <f t="shared" si="24"/>
        <v>38427.00347</v>
      </c>
      <c r="I47" s="23">
        <f t="shared" si="24"/>
        <v>38873.50496</v>
      </c>
      <c r="J47" s="23">
        <f t="shared" si="24"/>
        <v>39323.0223</v>
      </c>
      <c r="K47" s="23">
        <f t="shared" si="24"/>
        <v>39775.54568</v>
      </c>
      <c r="L47" s="23">
        <f t="shared" si="24"/>
        <v>40231.06499</v>
      </c>
      <c r="M47" s="23">
        <f t="shared" si="24"/>
        <v>40689.56978</v>
      </c>
      <c r="N47" s="23">
        <f t="shared" si="24"/>
        <v>41151.04928</v>
      </c>
      <c r="O47" s="23">
        <f t="shared" si="24"/>
        <v>41615.49243</v>
      </c>
      <c r="P47" s="23" t="str">
        <f t="shared" ref="P47:U47" si="25">-PMT(P$17/12,$B$35,$A47+#REF!)*$B$35</f>
        <v>#REF!</v>
      </c>
      <c r="Q47" s="23" t="str">
        <f t="shared" si="25"/>
        <v>#REF!</v>
      </c>
      <c r="R47" s="23" t="str">
        <f t="shared" si="25"/>
        <v>#REF!</v>
      </c>
      <c r="S47" s="23" t="str">
        <f t="shared" si="25"/>
        <v>#REF!</v>
      </c>
      <c r="T47" s="23" t="str">
        <f t="shared" si="25"/>
        <v>#REF!</v>
      </c>
      <c r="U47" s="23" t="str">
        <f t="shared" si="25"/>
        <v>#REF!</v>
      </c>
      <c r="V47" s="23"/>
      <c r="W47" s="23"/>
      <c r="X47" s="23"/>
      <c r="Y47" s="23"/>
      <c r="Z47" s="23"/>
    </row>
    <row r="48" ht="15.75" customHeight="1">
      <c r="A48" s="12">
        <f>'Total Cost of Borrowing - AU'!A47</f>
        <v>35000</v>
      </c>
      <c r="B48" s="23">
        <f t="shared" ref="B48:O48" si="26">-PMT(B$17/12,$B$35,$A48+$B$36)*$B$35</f>
        <v>41750.77814</v>
      </c>
      <c r="C48" s="23">
        <f t="shared" si="26"/>
        <v>42250.0124</v>
      </c>
      <c r="D48" s="23">
        <f t="shared" si="26"/>
        <v>42752.82293</v>
      </c>
      <c r="E48" s="23">
        <f t="shared" si="26"/>
        <v>43259.20069</v>
      </c>
      <c r="F48" s="23">
        <f t="shared" si="26"/>
        <v>43769.13624</v>
      </c>
      <c r="G48" s="23">
        <f t="shared" si="26"/>
        <v>44282.61971</v>
      </c>
      <c r="H48" s="23">
        <f t="shared" si="26"/>
        <v>44799.64086</v>
      </c>
      <c r="I48" s="23">
        <f t="shared" si="26"/>
        <v>45320.18903</v>
      </c>
      <c r="J48" s="23">
        <f t="shared" si="26"/>
        <v>45844.25319</v>
      </c>
      <c r="K48" s="23">
        <f t="shared" si="26"/>
        <v>46371.82191</v>
      </c>
      <c r="L48" s="23">
        <f t="shared" si="26"/>
        <v>46902.88339</v>
      </c>
      <c r="M48" s="23">
        <f t="shared" si="26"/>
        <v>47437.42546</v>
      </c>
      <c r="N48" s="23">
        <f t="shared" si="26"/>
        <v>47975.43556</v>
      </c>
      <c r="O48" s="23">
        <f t="shared" si="26"/>
        <v>48516.90079</v>
      </c>
      <c r="P48" s="23" t="str">
        <f t="shared" ref="P48:U48" si="27">-PMT(P$17/12,$B$35,$A48+#REF!)*$B$35</f>
        <v>#REF!</v>
      </c>
      <c r="Q48" s="23" t="str">
        <f t="shared" si="27"/>
        <v>#REF!</v>
      </c>
      <c r="R48" s="23" t="str">
        <f t="shared" si="27"/>
        <v>#REF!</v>
      </c>
      <c r="S48" s="23" t="str">
        <f t="shared" si="27"/>
        <v>#REF!</v>
      </c>
      <c r="T48" s="23" t="str">
        <f t="shared" si="27"/>
        <v>#REF!</v>
      </c>
      <c r="U48" s="23" t="str">
        <f t="shared" si="27"/>
        <v>#REF!</v>
      </c>
      <c r="V48" s="23"/>
      <c r="W48" s="23"/>
      <c r="X48" s="23"/>
      <c r="Y48" s="23"/>
      <c r="Z48" s="23"/>
    </row>
    <row r="49" ht="15.75" customHeight="1">
      <c r="A49" s="12">
        <f>'Total Cost of Borrowing - AU'!A48</f>
        <v>40000</v>
      </c>
      <c r="B49" s="23">
        <f t="shared" ref="B49:O49" si="28">-PMT(B$17/12,$B$35,$A49+$B$36)*$B$35</f>
        <v>47689.7224</v>
      </c>
      <c r="C49" s="23">
        <f t="shared" si="28"/>
        <v>48259.97148</v>
      </c>
      <c r="D49" s="23">
        <f t="shared" si="28"/>
        <v>48834.30556</v>
      </c>
      <c r="E49" s="23">
        <f t="shared" si="28"/>
        <v>49412.7143</v>
      </c>
      <c r="F49" s="23">
        <f t="shared" si="28"/>
        <v>49995.18691</v>
      </c>
      <c r="G49" s="23">
        <f t="shared" si="28"/>
        <v>50581.71213</v>
      </c>
      <c r="H49" s="23">
        <f t="shared" si="28"/>
        <v>51172.27825</v>
      </c>
      <c r="I49" s="23">
        <f t="shared" si="28"/>
        <v>51766.87311</v>
      </c>
      <c r="J49" s="23">
        <f t="shared" si="28"/>
        <v>52365.48409</v>
      </c>
      <c r="K49" s="23">
        <f t="shared" si="28"/>
        <v>52968.09815</v>
      </c>
      <c r="L49" s="23">
        <f t="shared" si="28"/>
        <v>53574.7018</v>
      </c>
      <c r="M49" s="23">
        <f t="shared" si="28"/>
        <v>54185.28114</v>
      </c>
      <c r="N49" s="23">
        <f t="shared" si="28"/>
        <v>54799.82184</v>
      </c>
      <c r="O49" s="23">
        <f t="shared" si="28"/>
        <v>55418.30916</v>
      </c>
      <c r="P49" s="23" t="str">
        <f t="shared" ref="P49:P50" si="30">-PMT(P$17/12,$B$35,$A49+#REF!)*$B$35</f>
        <v>#REF!</v>
      </c>
      <c r="Q49" s="23"/>
      <c r="R49" s="23"/>
      <c r="S49" s="23"/>
      <c r="T49" s="23"/>
      <c r="U49" s="23"/>
      <c r="V49" s="23"/>
      <c r="W49" s="23"/>
      <c r="X49" s="23"/>
      <c r="Y49" s="23"/>
      <c r="Z49" s="23"/>
    </row>
    <row r="50" ht="15.75" customHeight="1">
      <c r="A50" s="12">
        <f>'Total Cost of Borrowing - AU'!A49</f>
        <v>45000</v>
      </c>
      <c r="B50" s="23">
        <f t="shared" ref="B50:O50" si="29">-PMT(B$17/12,$B$35,$A50+$B$36)*$B$35</f>
        <v>53628.66666</v>
      </c>
      <c r="C50" s="23">
        <f t="shared" si="29"/>
        <v>54269.93057</v>
      </c>
      <c r="D50" s="23">
        <f t="shared" si="29"/>
        <v>54915.7882</v>
      </c>
      <c r="E50" s="23">
        <f t="shared" si="29"/>
        <v>55566.22792</v>
      </c>
      <c r="F50" s="23">
        <f t="shared" si="29"/>
        <v>56221.23759</v>
      </c>
      <c r="G50" s="23">
        <f t="shared" si="29"/>
        <v>56880.80455</v>
      </c>
      <c r="H50" s="23">
        <f t="shared" si="29"/>
        <v>57544.91564</v>
      </c>
      <c r="I50" s="23">
        <f t="shared" si="29"/>
        <v>58213.55718</v>
      </c>
      <c r="J50" s="23">
        <f t="shared" si="29"/>
        <v>58886.71498</v>
      </c>
      <c r="K50" s="23">
        <f t="shared" si="29"/>
        <v>59564.37438</v>
      </c>
      <c r="L50" s="23">
        <f t="shared" si="29"/>
        <v>60246.52021</v>
      </c>
      <c r="M50" s="23">
        <f t="shared" si="29"/>
        <v>60933.13683</v>
      </c>
      <c r="N50" s="23">
        <f t="shared" si="29"/>
        <v>61624.20813</v>
      </c>
      <c r="O50" s="23">
        <f t="shared" si="29"/>
        <v>62319.71752</v>
      </c>
      <c r="P50" s="23" t="str">
        <f t="shared" si="30"/>
        <v>#REF!</v>
      </c>
      <c r="Q50" s="23"/>
      <c r="R50" s="23"/>
      <c r="S50" s="23"/>
      <c r="T50" s="23"/>
      <c r="U50" s="23"/>
      <c r="V50" s="23"/>
      <c r="W50" s="23"/>
      <c r="X50" s="23"/>
      <c r="Y50" s="23"/>
      <c r="Z50" s="23"/>
    </row>
    <row r="51" ht="15.75" customHeight="1">
      <c r="A51" s="12">
        <f>'Total Cost of Borrowing - AU'!A50</f>
        <v>47500</v>
      </c>
      <c r="B51" s="23">
        <f t="shared" ref="B51:K51" si="31">-PMT(B$17/12,$B$35,$A51+$B$36)*$B$35</f>
        <v>56598.13879</v>
      </c>
      <c r="C51" s="23">
        <f t="shared" si="31"/>
        <v>57274.91012</v>
      </c>
      <c r="D51" s="23">
        <f t="shared" si="31"/>
        <v>57956.52952</v>
      </c>
      <c r="E51" s="23">
        <f t="shared" si="31"/>
        <v>58642.98472</v>
      </c>
      <c r="F51" s="23">
        <f t="shared" si="31"/>
        <v>59334.26292</v>
      </c>
      <c r="G51" s="23">
        <f t="shared" si="31"/>
        <v>60030.35076</v>
      </c>
      <c r="H51" s="23">
        <f t="shared" si="31"/>
        <v>60731.23434</v>
      </c>
      <c r="I51" s="23">
        <f t="shared" si="31"/>
        <v>61436.89922</v>
      </c>
      <c r="J51" s="23">
        <f t="shared" si="31"/>
        <v>62147.33043</v>
      </c>
      <c r="K51" s="23">
        <f t="shared" si="31"/>
        <v>62862.51249</v>
      </c>
      <c r="L51" s="23"/>
      <c r="M51" s="23"/>
      <c r="N51" s="23"/>
      <c r="O51" s="23"/>
      <c r="P51" s="23"/>
      <c r="Q51" s="23"/>
      <c r="R51" s="23"/>
      <c r="S51" s="23"/>
      <c r="T51" s="23"/>
      <c r="U51" s="23"/>
      <c r="V51" s="23"/>
      <c r="W51" s="23"/>
      <c r="X51" s="23"/>
      <c r="Y51" s="23"/>
      <c r="Z51" s="23"/>
    </row>
    <row r="52" ht="15.75" customHeight="1">
      <c r="A52" s="12">
        <f>'Total Cost of Borrowing - AU'!A51</f>
        <v>57500</v>
      </c>
      <c r="B52" s="23">
        <f t="shared" ref="B52:K52" si="32">-PMT(B$17/12,$B$35,$A52+$B$36)*$B$35</f>
        <v>68476.02731</v>
      </c>
      <c r="C52" s="23">
        <f t="shared" si="32"/>
        <v>69294.8283</v>
      </c>
      <c r="D52" s="23">
        <f t="shared" si="32"/>
        <v>70119.49479</v>
      </c>
      <c r="E52" s="23">
        <f t="shared" si="32"/>
        <v>70950.01195</v>
      </c>
      <c r="F52" s="23">
        <f t="shared" si="32"/>
        <v>71786.36427</v>
      </c>
      <c r="G52" s="23">
        <f t="shared" si="32"/>
        <v>72628.5356</v>
      </c>
      <c r="H52" s="23">
        <f t="shared" si="32"/>
        <v>73476.50912</v>
      </c>
      <c r="I52" s="23">
        <f t="shared" si="32"/>
        <v>74330.26736</v>
      </c>
      <c r="J52" s="23">
        <f t="shared" si="32"/>
        <v>75189.79222</v>
      </c>
      <c r="K52" s="23">
        <f t="shared" si="32"/>
        <v>76055.06496</v>
      </c>
    </row>
    <row r="53" ht="15.75" customHeight="1">
      <c r="A53" s="12">
        <f>'Total Cost of Borrowing - AU'!A52</f>
        <v>60000</v>
      </c>
      <c r="B53" s="23">
        <f t="shared" ref="B53:F53" si="33">-PMT(B$17/12,$B$35,$A53+$B$36)*$B$35</f>
        <v>71445.49944</v>
      </c>
      <c r="C53" s="23">
        <f t="shared" si="33"/>
        <v>72299.80784</v>
      </c>
      <c r="D53" s="23">
        <f t="shared" si="33"/>
        <v>73160.2361</v>
      </c>
      <c r="E53" s="23">
        <f t="shared" si="33"/>
        <v>74026.76875</v>
      </c>
      <c r="F53" s="23">
        <f t="shared" si="33"/>
        <v>74899.38961</v>
      </c>
      <c r="I53" s="6"/>
    </row>
    <row r="54" ht="15.75" customHeight="1">
      <c r="A54" s="12">
        <f>'Total Cost of Borrowing - AU'!A53</f>
        <v>65000</v>
      </c>
      <c r="B54" s="23">
        <f t="shared" ref="B54:F54" si="34">-PMT(B$17/12,$B$35,$A54+$B$36)*$B$35</f>
        <v>77384.44369</v>
      </c>
      <c r="C54" s="23">
        <f t="shared" si="34"/>
        <v>78309.76693</v>
      </c>
      <c r="D54" s="23">
        <f t="shared" si="34"/>
        <v>79241.71874</v>
      </c>
      <c r="E54" s="23">
        <f t="shared" si="34"/>
        <v>80180.28236</v>
      </c>
      <c r="F54" s="23">
        <f t="shared" si="34"/>
        <v>81125.44028</v>
      </c>
    </row>
    <row r="55" ht="15.75" customHeight="1">
      <c r="A55" s="12">
        <f>'Total Cost of Borrowing - AU'!A54</f>
        <v>69925</v>
      </c>
      <c r="B55" s="23">
        <f t="shared" ref="B55:F55" si="35">-PMT(B$17/12,$B$35,$A55+$B$36)*$B$35</f>
        <v>83234.30379</v>
      </c>
      <c r="C55" s="23">
        <f t="shared" si="35"/>
        <v>84229.57663</v>
      </c>
      <c r="D55" s="23">
        <f t="shared" si="35"/>
        <v>85231.97914</v>
      </c>
      <c r="E55" s="23">
        <f t="shared" si="35"/>
        <v>86241.49327</v>
      </c>
      <c r="F55" s="23">
        <f t="shared" si="35"/>
        <v>87258.1002</v>
      </c>
    </row>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gridLines="1" horizontalCentered="1"/>
  <pageMargins bottom="0.75" footer="0.0" header="0.0" left="0.7" right="0.7" top="0.75"/>
  <pageSetup fitToHeight="0" paperSize="9" cellComments="atEnd" orientation="landscape" pageOrder="overThenDown"/>
  <drawing r:id="rId1"/>
</worksheet>
</file>