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tal Cost of Borrowing - NZ" sheetId="1" r:id="rId4"/>
    <sheet state="visible" name="Total Repayments - NZ" sheetId="2" r:id="rId5"/>
  </sheets>
  <definedNames/>
  <calcPr/>
</workbook>
</file>

<file path=xl/sharedStrings.xml><?xml version="1.0" encoding="utf-8"?>
<sst xmlns="http://schemas.openxmlformats.org/spreadsheetml/2006/main" count="65" uniqueCount="36">
  <si>
    <t>Effective from — 15 Dec 2021</t>
  </si>
  <si>
    <t xml:space="preserve">Total Costs of Borrowing </t>
  </si>
  <si>
    <t>This table shows the total cost of borrowing through Harmoney. The total cost of borrowing is the total amount of interest paid over the term of the loan plus the cost of the only compulsory fee - the Establishment Fee</t>
  </si>
  <si>
    <t>The costs shown are for the full term of the loan. If you repay faster than required the cost of borrowing will reduce as you pay less interest. There is no fee for prepayment.</t>
  </si>
  <si>
    <t>These cost are indicative.</t>
  </si>
  <si>
    <t>Term (months)</t>
  </si>
  <si>
    <t xml:space="preserve">Establishment Fee </t>
  </si>
  <si>
    <t>Risk Grade</t>
  </si>
  <si>
    <t>A1</t>
  </si>
  <si>
    <t>A2</t>
  </si>
  <si>
    <t>A3</t>
  </si>
  <si>
    <t>A4</t>
  </si>
  <si>
    <t>A5</t>
  </si>
  <si>
    <t>B1</t>
  </si>
  <si>
    <t>B2</t>
  </si>
  <si>
    <t>B3</t>
  </si>
  <si>
    <t>B4</t>
  </si>
  <si>
    <t>B5</t>
  </si>
  <si>
    <t>C1</t>
  </si>
  <si>
    <t>C2</t>
  </si>
  <si>
    <t>C3</t>
  </si>
  <si>
    <t>C4</t>
  </si>
  <si>
    <t>C5</t>
  </si>
  <si>
    <t>D1</t>
  </si>
  <si>
    <t>D2</t>
  </si>
  <si>
    <t>D3</t>
  </si>
  <si>
    <t>D4</t>
  </si>
  <si>
    <t>Interest Rate</t>
  </si>
  <si>
    <t>Loan Amount (ex. Establishment Fee)</t>
  </si>
  <si>
    <t>Effective from — 18 August 2021</t>
  </si>
  <si>
    <t>Total repayment over the life of the loan</t>
  </si>
  <si>
    <t>This table shows the total repayments over the life of the loan based on the loan amount, interest rate, and term shown. Total repayments includes principal and interes and the Establishment Fee</t>
  </si>
  <si>
    <t>The repayments shown are for the full term of the loan. If you repay faster than required the total repayments will be lower as as you pay less interest. There is no fee for prepayment.</t>
  </si>
  <si>
    <t>Total loan amount includes establishment fee</t>
  </si>
  <si>
    <t>Establishment Fee (loans $2k to &lt;$5k+)</t>
  </si>
  <si>
    <t>Loan Amount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</si>
</sst>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
    <numFmt numFmtId="165" formatCode="&quot;$&quot;#,##0"/>
  </numFmts>
  <fonts count="9">
    <font>
      <sz val="10.0"/>
      <color rgb="FF000000"/>
      <name val="Arial"/>
    </font>
    <font>
      <color theme="1"/>
      <name val="Calibri"/>
    </font>
    <font>
      <b/>
      <color rgb="FF000000"/>
      <name val="Arial"/>
    </font>
    <font>
      <b/>
      <sz val="10.0"/>
      <color theme="1"/>
      <name val="Arial"/>
    </font>
    <font>
      <sz val="10.0"/>
      <color theme="1"/>
      <name val="Arial"/>
    </font>
    <font>
      <sz val="10.0"/>
      <color theme="1"/>
      <name val="Calibri"/>
    </font>
    <font>
      <color theme="1"/>
      <name val="Arial"/>
    </font>
    <font>
      <sz val="7.0"/>
      <color rgb="FF000000"/>
      <name val="Calibri"/>
    </font>
    <font>
      <sz val="10.0"/>
      <color rgb="FF091E42"/>
      <name val="Arial"/>
    </font>
  </fonts>
  <fills count="3">
    <fill>
      <patternFill patternType="none"/>
    </fill>
    <fill>
      <patternFill patternType="lightGray"/>
    </fill>
    <fill>
      <patternFill patternType="solid">
        <fgColor rgb="FFDEEBFF"/>
        <bgColor rgb="FFDEEBFF"/>
      </patternFill>
    </fill>
  </fills>
  <borders count="3">
    <border/>
    <border>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Font="1"/>
    <xf borderId="0" fillId="0" fontId="2" numFmtId="0" xfId="0" applyAlignment="1" applyFont="1">
      <alignment readingOrder="0" vertical="bottom"/>
    </xf>
    <xf borderId="0" fillId="0" fontId="3" numFmtId="0" xfId="0" applyFont="1"/>
    <xf borderId="0" fillId="0" fontId="4" numFmtId="0" xfId="0" applyFont="1"/>
    <xf borderId="0" fillId="0" fontId="0" numFmtId="0" xfId="0" applyFont="1"/>
    <xf borderId="0" fillId="0" fontId="0" numFmtId="0" xfId="0" applyAlignment="1" applyFont="1">
      <alignment horizontal="right"/>
    </xf>
    <xf borderId="0" fillId="0" fontId="5" numFmtId="0" xfId="0" applyFont="1"/>
    <xf borderId="0" fillId="0" fontId="0" numFmtId="164" xfId="0" applyAlignment="1" applyFont="1" applyNumberFormat="1">
      <alignment horizontal="right"/>
    </xf>
    <xf borderId="0" fillId="2" fontId="6" numFmtId="10" xfId="0" applyFill="1" applyFont="1" applyNumberFormat="1"/>
    <xf borderId="0" fillId="2" fontId="6" numFmtId="10" xfId="0" applyAlignment="1" applyFont="1" applyNumberFormat="1">
      <alignment readingOrder="0"/>
    </xf>
    <xf borderId="0" fillId="0" fontId="4" numFmtId="165" xfId="0" applyFont="1" applyNumberFormat="1"/>
    <xf borderId="0" fillId="0" fontId="4" numFmtId="165" xfId="0" applyAlignment="1" applyFont="1" applyNumberFormat="1">
      <alignment horizontal="center"/>
    </xf>
    <xf borderId="0" fillId="0" fontId="4" numFmtId="165" xfId="0" applyAlignment="1" applyFont="1" applyNumberFormat="1">
      <alignment horizontal="center" readingOrder="0"/>
    </xf>
    <xf borderId="0" fillId="0" fontId="4" numFmtId="10" xfId="0" applyFont="1" applyNumberFormat="1"/>
    <xf borderId="0" fillId="0" fontId="7" numFmtId="10" xfId="0" applyAlignment="1" applyFont="1" applyNumberFormat="1">
      <alignment horizontal="center"/>
    </xf>
    <xf borderId="1" fillId="0" fontId="7" numFmtId="10" xfId="0" applyAlignment="1" applyBorder="1" applyFont="1" applyNumberFormat="1">
      <alignment horizontal="center"/>
    </xf>
    <xf borderId="2" fillId="0" fontId="7" numFmtId="10" xfId="0" applyAlignment="1" applyBorder="1" applyFont="1" applyNumberFormat="1">
      <alignment horizontal="center"/>
    </xf>
    <xf borderId="0" fillId="0" fontId="2" numFmtId="0" xfId="0" applyAlignment="1" applyFont="1">
      <alignment vertical="bottom"/>
    </xf>
    <xf borderId="0" fillId="0" fontId="8" numFmtId="165" xfId="0" applyAlignment="1" applyFont="1" applyNumberFormat="1">
      <alignment horizontal="right"/>
    </xf>
    <xf borderId="0" fillId="0" fontId="4" numFmtId="165" xfId="0" applyAlignment="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914525" cy="438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962150" cy="4476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2.43"/>
    <col customWidth="1" min="2" max="6" width="14.43"/>
  </cols>
  <sheetData>
    <row r="1" ht="15.75" customHeight="1">
      <c r="A1" s="1"/>
      <c r="B1" s="1"/>
      <c r="C1" s="1"/>
      <c r="D1" s="1"/>
      <c r="E1" s="1"/>
      <c r="F1" s="1"/>
      <c r="G1" s="1"/>
      <c r="H1" s="1"/>
      <c r="I1" s="1"/>
      <c r="J1" s="1"/>
      <c r="K1" s="1"/>
      <c r="L1" s="1"/>
      <c r="M1" s="1"/>
      <c r="N1" s="1"/>
      <c r="O1" s="1"/>
      <c r="P1" s="1"/>
      <c r="Q1" s="1"/>
      <c r="R1" s="1"/>
      <c r="S1" s="1"/>
      <c r="T1" s="1"/>
    </row>
    <row r="2" ht="34.5" customHeight="1">
      <c r="A2" s="2"/>
      <c r="B2" s="1"/>
      <c r="C2" s="1"/>
      <c r="D2" s="1"/>
      <c r="E2" s="1"/>
      <c r="F2" s="1"/>
      <c r="G2" s="1"/>
      <c r="H2" s="1"/>
      <c r="I2" s="1"/>
      <c r="J2" s="1"/>
      <c r="K2" s="1"/>
      <c r="L2" s="1"/>
      <c r="M2" s="1"/>
      <c r="N2" s="1"/>
      <c r="O2" s="1"/>
      <c r="P2" s="1"/>
      <c r="Q2" s="1"/>
      <c r="R2" s="1"/>
      <c r="S2" s="1"/>
      <c r="T2" s="1"/>
    </row>
    <row r="3" ht="15.75" customHeight="1">
      <c r="A3" s="1"/>
      <c r="B3" s="1"/>
      <c r="C3" s="1"/>
      <c r="D3" s="1"/>
      <c r="E3" s="1"/>
      <c r="F3" s="1"/>
      <c r="G3" s="1"/>
      <c r="H3" s="1"/>
      <c r="I3" s="1"/>
      <c r="J3" s="1"/>
      <c r="K3" s="1"/>
      <c r="L3" s="1"/>
      <c r="M3" s="1"/>
      <c r="N3" s="1"/>
      <c r="O3" s="1"/>
      <c r="P3" s="1"/>
      <c r="Q3" s="1"/>
      <c r="R3" s="1"/>
      <c r="S3" s="1"/>
      <c r="T3" s="1"/>
    </row>
    <row r="4" ht="15.75" customHeight="1">
      <c r="A4" s="3" t="s">
        <v>0</v>
      </c>
      <c r="B4" s="1"/>
      <c r="C4" s="1"/>
      <c r="D4" s="1"/>
      <c r="E4" s="1"/>
      <c r="F4" s="1"/>
      <c r="G4" s="1"/>
      <c r="H4" s="1"/>
      <c r="I4" s="1"/>
      <c r="J4" s="1"/>
      <c r="K4" s="1"/>
      <c r="L4" s="1"/>
      <c r="M4" s="1"/>
      <c r="N4" s="1"/>
      <c r="O4" s="1"/>
      <c r="P4" s="1"/>
      <c r="Q4" s="1"/>
      <c r="R4" s="1"/>
      <c r="S4" s="1"/>
      <c r="T4" s="1"/>
    </row>
    <row r="5" ht="15.75" customHeight="1">
      <c r="A5" s="1"/>
      <c r="B5" s="1"/>
      <c r="C5" s="1"/>
      <c r="D5" s="1"/>
      <c r="E5" s="1"/>
      <c r="F5" s="1"/>
      <c r="G5" s="1"/>
      <c r="H5" s="1"/>
      <c r="I5" s="1"/>
      <c r="J5" s="1"/>
      <c r="K5" s="1"/>
      <c r="L5" s="1"/>
      <c r="M5" s="1"/>
      <c r="N5" s="1"/>
      <c r="O5" s="1"/>
      <c r="P5" s="1"/>
      <c r="Q5" s="1"/>
      <c r="R5" s="1"/>
      <c r="S5" s="1"/>
      <c r="T5" s="1"/>
    </row>
    <row r="6" ht="15.75" customHeight="1">
      <c r="A6" s="4" t="s">
        <v>1</v>
      </c>
      <c r="B6" s="5"/>
      <c r="C6" s="5"/>
      <c r="D6" s="5"/>
      <c r="E6" s="5"/>
      <c r="F6" s="5"/>
      <c r="G6" s="5"/>
      <c r="H6" s="5"/>
      <c r="I6" s="5"/>
      <c r="J6" s="5"/>
      <c r="K6" s="5"/>
      <c r="L6" s="5"/>
      <c r="M6" s="5"/>
      <c r="N6" s="5"/>
      <c r="O6" s="5"/>
      <c r="P6" s="5"/>
      <c r="Q6" s="5"/>
      <c r="R6" s="5"/>
      <c r="S6" s="5"/>
      <c r="T6" s="5"/>
    </row>
    <row r="7" ht="15.75" customHeight="1">
      <c r="A7" s="5"/>
      <c r="B7" s="5"/>
      <c r="C7" s="5"/>
      <c r="D7" s="5"/>
      <c r="E7" s="5"/>
      <c r="F7" s="5"/>
      <c r="G7" s="5"/>
      <c r="H7" s="5"/>
      <c r="I7" s="5"/>
      <c r="J7" s="5"/>
      <c r="K7" s="5"/>
      <c r="L7" s="5"/>
      <c r="M7" s="5"/>
      <c r="N7" s="5"/>
      <c r="O7" s="5"/>
      <c r="P7" s="5"/>
      <c r="Q7" s="5"/>
      <c r="R7" s="5"/>
      <c r="S7" s="5"/>
      <c r="T7" s="5"/>
    </row>
    <row r="8" ht="15.75" customHeight="1">
      <c r="A8" s="5" t="s">
        <v>2</v>
      </c>
      <c r="B8" s="5"/>
      <c r="C8" s="5"/>
      <c r="D8" s="5"/>
      <c r="E8" s="5"/>
      <c r="F8" s="5"/>
      <c r="G8" s="5"/>
      <c r="H8" s="5"/>
      <c r="I8" s="5"/>
      <c r="J8" s="5"/>
      <c r="K8" s="5"/>
      <c r="L8" s="5"/>
      <c r="M8" s="5"/>
      <c r="N8" s="5"/>
      <c r="O8" s="5"/>
      <c r="P8" s="5"/>
      <c r="Q8" s="5"/>
      <c r="R8" s="5"/>
      <c r="S8" s="5"/>
      <c r="T8" s="5"/>
    </row>
    <row r="9" ht="15.75" customHeight="1">
      <c r="A9" s="5" t="s">
        <v>3</v>
      </c>
      <c r="B9" s="5"/>
      <c r="C9" s="5"/>
      <c r="D9" s="5"/>
      <c r="E9" s="5"/>
      <c r="F9" s="5"/>
      <c r="G9" s="5"/>
      <c r="H9" s="5"/>
      <c r="I9" s="5"/>
      <c r="J9" s="5"/>
      <c r="K9" s="5"/>
      <c r="L9" s="5"/>
      <c r="M9" s="5"/>
      <c r="N9" s="5"/>
      <c r="O9" s="5"/>
      <c r="P9" s="5"/>
      <c r="Q9" s="5"/>
      <c r="R9" s="5"/>
      <c r="S9" s="5"/>
      <c r="T9" s="5"/>
    </row>
    <row r="10" ht="15.75" customHeight="1">
      <c r="A10" s="5" t="s">
        <v>4</v>
      </c>
      <c r="B10" s="5"/>
      <c r="C10" s="5"/>
      <c r="D10" s="5"/>
      <c r="E10" s="5"/>
      <c r="F10" s="5"/>
      <c r="G10" s="5"/>
      <c r="H10" s="5"/>
      <c r="I10" s="5"/>
      <c r="J10" s="5"/>
      <c r="K10" s="5"/>
      <c r="L10" s="5"/>
      <c r="M10" s="5"/>
      <c r="N10" s="5"/>
      <c r="O10" s="5"/>
      <c r="P10" s="5"/>
      <c r="Q10" s="5"/>
      <c r="R10" s="5"/>
      <c r="S10" s="5"/>
      <c r="T10" s="5"/>
    </row>
    <row r="11" ht="15.75" customHeight="1">
      <c r="A11" s="5"/>
      <c r="B11" s="5"/>
      <c r="C11" s="5"/>
      <c r="D11" s="5"/>
      <c r="E11" s="5"/>
      <c r="F11" s="5"/>
      <c r="G11" s="5"/>
      <c r="H11" s="5"/>
      <c r="I11" s="5"/>
      <c r="J11" s="5"/>
      <c r="K11" s="5"/>
      <c r="L11" s="5"/>
      <c r="M11" s="5"/>
      <c r="N11" s="5"/>
      <c r="O11" s="5"/>
      <c r="P11" s="5"/>
      <c r="Q11" s="5"/>
      <c r="R11" s="5"/>
      <c r="S11" s="5"/>
      <c r="T11" s="5"/>
    </row>
    <row r="12" ht="15.75" customHeight="1">
      <c r="A12" s="6" t="s">
        <v>5</v>
      </c>
      <c r="B12" s="7">
        <v>36.0</v>
      </c>
      <c r="C12" s="5"/>
      <c r="D12" s="5"/>
      <c r="E12" s="5"/>
      <c r="F12" s="5"/>
      <c r="G12" s="5"/>
      <c r="H12" s="5"/>
      <c r="I12" s="5"/>
      <c r="J12" s="5"/>
      <c r="K12" s="5"/>
      <c r="L12" s="5"/>
      <c r="M12" s="5"/>
      <c r="N12" s="5"/>
      <c r="O12" s="5"/>
      <c r="P12" s="5"/>
      <c r="Q12" s="5"/>
      <c r="R12" s="5"/>
      <c r="S12" s="5"/>
      <c r="T12" s="5"/>
    </row>
    <row r="13" ht="15.75" customHeight="1">
      <c r="A13" s="8" t="s">
        <v>6</v>
      </c>
      <c r="B13" s="9">
        <v>150.0</v>
      </c>
      <c r="C13" s="5"/>
      <c r="D13" s="5"/>
      <c r="E13" s="5"/>
      <c r="F13" s="5"/>
      <c r="G13" s="5"/>
      <c r="H13" s="5"/>
      <c r="I13" s="5"/>
      <c r="J13" s="5"/>
      <c r="K13" s="5"/>
      <c r="L13" s="5"/>
      <c r="M13" s="5"/>
      <c r="N13" s="5"/>
      <c r="O13" s="5"/>
      <c r="P13" s="5"/>
      <c r="Q13" s="5"/>
      <c r="R13" s="5"/>
      <c r="S13" s="5"/>
      <c r="T13" s="5"/>
    </row>
    <row r="14" ht="15.75" customHeight="1">
      <c r="A14" s="5"/>
      <c r="B14" s="5"/>
      <c r="C14" s="5"/>
      <c r="D14" s="5"/>
      <c r="E14" s="5"/>
      <c r="F14" s="5"/>
      <c r="G14" s="5"/>
      <c r="H14" s="5"/>
      <c r="I14" s="5"/>
      <c r="J14" s="5"/>
      <c r="K14" s="5"/>
      <c r="L14" s="5"/>
      <c r="M14" s="5"/>
      <c r="N14" s="5"/>
      <c r="O14" s="5"/>
      <c r="P14" s="5"/>
      <c r="Q14" s="5"/>
      <c r="R14" s="5"/>
      <c r="S14" s="5"/>
      <c r="T14" s="5"/>
    </row>
    <row r="15" ht="15.75" hidden="1" customHeight="1">
      <c r="A15" s="5" t="s">
        <v>7</v>
      </c>
      <c r="B15" s="5" t="s">
        <v>8</v>
      </c>
      <c r="C15" s="5" t="s">
        <v>9</v>
      </c>
      <c r="D15" s="5" t="s">
        <v>10</v>
      </c>
      <c r="E15" s="5" t="s">
        <v>11</v>
      </c>
      <c r="F15" s="5" t="s">
        <v>12</v>
      </c>
      <c r="G15" s="5" t="s">
        <v>13</v>
      </c>
      <c r="H15" s="5" t="s">
        <v>14</v>
      </c>
      <c r="I15" s="5" t="s">
        <v>15</v>
      </c>
      <c r="J15" s="5" t="s">
        <v>16</v>
      </c>
      <c r="K15" s="5" t="s">
        <v>17</v>
      </c>
      <c r="L15" s="5" t="s">
        <v>18</v>
      </c>
      <c r="M15" s="5" t="s">
        <v>19</v>
      </c>
      <c r="N15" s="5" t="s">
        <v>20</v>
      </c>
      <c r="O15" s="5" t="s">
        <v>21</v>
      </c>
      <c r="P15" s="5" t="s">
        <v>22</v>
      </c>
      <c r="Q15" s="5" t="s">
        <v>23</v>
      </c>
      <c r="R15" s="5" t="s">
        <v>24</v>
      </c>
      <c r="S15" s="5" t="s">
        <v>25</v>
      </c>
      <c r="T15" s="5" t="s">
        <v>26</v>
      </c>
    </row>
    <row r="16" ht="15.75" customHeight="1">
      <c r="A16" s="5" t="s">
        <v>27</v>
      </c>
      <c r="B16" s="10">
        <v>0.0699</v>
      </c>
      <c r="C16" s="10">
        <v>0.0749</v>
      </c>
      <c r="D16" s="10">
        <v>0.0799</v>
      </c>
      <c r="E16" s="10">
        <v>0.0849</v>
      </c>
      <c r="F16" s="10">
        <v>0.0899</v>
      </c>
      <c r="G16" s="10">
        <v>0.0949</v>
      </c>
      <c r="H16" s="10">
        <v>0.0999</v>
      </c>
      <c r="I16" s="10">
        <v>0.1049</v>
      </c>
      <c r="J16" s="10">
        <v>0.1099</v>
      </c>
      <c r="K16" s="10">
        <v>0.1149</v>
      </c>
      <c r="L16" s="10">
        <v>0.1199</v>
      </c>
      <c r="M16" s="10">
        <v>0.1249</v>
      </c>
      <c r="N16" s="10">
        <v>0.1299</v>
      </c>
      <c r="O16" s="10">
        <v>0.1349</v>
      </c>
      <c r="P16" s="11">
        <v>0.1549</v>
      </c>
      <c r="Q16" s="11">
        <v>0.1799</v>
      </c>
      <c r="R16" s="11">
        <v>0.1899</v>
      </c>
      <c r="S16" s="11">
        <v>0.1949</v>
      </c>
      <c r="T16" s="11">
        <v>0.1999</v>
      </c>
    </row>
    <row r="17" ht="15.75" customHeight="1">
      <c r="A17" s="6" t="s">
        <v>28</v>
      </c>
      <c r="B17" s="12"/>
      <c r="C17" s="5"/>
      <c r="D17" s="5"/>
      <c r="E17" s="5"/>
      <c r="F17" s="5"/>
      <c r="G17" s="5"/>
      <c r="H17" s="5"/>
      <c r="I17" s="5"/>
      <c r="J17" s="5"/>
      <c r="K17" s="5"/>
      <c r="L17" s="5"/>
      <c r="M17" s="5"/>
      <c r="N17" s="5"/>
      <c r="O17" s="5"/>
      <c r="P17" s="5"/>
      <c r="Q17" s="5"/>
      <c r="R17" s="5"/>
      <c r="S17" s="5"/>
      <c r="T17" s="5"/>
    </row>
    <row r="18" ht="15.75" customHeight="1">
      <c r="A18" s="13">
        <v>2000.0</v>
      </c>
      <c r="B18" s="12">
        <f t="shared" ref="B18:T18" si="1">-PMT(B$16/12,$B$12,$A18+$B$13,0)*$B$12-$A18</f>
        <v>389.5334283</v>
      </c>
      <c r="C18" s="12">
        <f t="shared" si="1"/>
        <v>407.2658273</v>
      </c>
      <c r="D18" s="12">
        <f t="shared" si="1"/>
        <v>425.0776411</v>
      </c>
      <c r="E18" s="12">
        <f t="shared" si="1"/>
        <v>442.9687658</v>
      </c>
      <c r="F18" s="12">
        <f t="shared" si="1"/>
        <v>460.9390942</v>
      </c>
      <c r="G18" s="12">
        <f t="shared" si="1"/>
        <v>478.9885155</v>
      </c>
      <c r="H18" s="12">
        <f t="shared" si="1"/>
        <v>497.116916</v>
      </c>
      <c r="I18" s="12">
        <f t="shared" si="1"/>
        <v>515.3241784</v>
      </c>
      <c r="J18" s="12">
        <f t="shared" si="1"/>
        <v>533.6101825</v>
      </c>
      <c r="K18" s="12">
        <f t="shared" si="1"/>
        <v>551.9748044</v>
      </c>
      <c r="L18" s="12">
        <f t="shared" si="1"/>
        <v>570.4179175</v>
      </c>
      <c r="M18" s="12">
        <f t="shared" si="1"/>
        <v>588.9393918</v>
      </c>
      <c r="N18" s="12">
        <f t="shared" si="1"/>
        <v>607.539094</v>
      </c>
      <c r="O18" s="12">
        <f t="shared" si="1"/>
        <v>626.216888</v>
      </c>
      <c r="P18" s="12">
        <f t="shared" si="1"/>
        <v>701.7061467</v>
      </c>
      <c r="Q18" s="12">
        <f t="shared" si="1"/>
        <v>797.8071534</v>
      </c>
      <c r="R18" s="12">
        <f t="shared" si="1"/>
        <v>836.7846331</v>
      </c>
      <c r="S18" s="12">
        <f t="shared" si="1"/>
        <v>856.3877902</v>
      </c>
      <c r="T18" s="12">
        <f t="shared" si="1"/>
        <v>876.0669935</v>
      </c>
    </row>
    <row r="19" ht="15.75" customHeight="1">
      <c r="A19" s="13">
        <v>5000.0</v>
      </c>
      <c r="B19" s="12">
        <f t="shared" ref="B19:T19" si="2">-PMT(B$16/12,$B$12,$A19+$B$13,0)*$B$12-$A19</f>
        <v>723.766119</v>
      </c>
      <c r="C19" s="12">
        <f t="shared" si="2"/>
        <v>766.2414002</v>
      </c>
      <c r="D19" s="12">
        <f t="shared" si="2"/>
        <v>808.9069078</v>
      </c>
      <c r="E19" s="12">
        <f t="shared" si="2"/>
        <v>851.7623926</v>
      </c>
      <c r="F19" s="12">
        <f t="shared" si="2"/>
        <v>894.8075977</v>
      </c>
      <c r="G19" s="12">
        <f t="shared" si="2"/>
        <v>938.0422581</v>
      </c>
      <c r="H19" s="12">
        <f t="shared" si="2"/>
        <v>981.4661011</v>
      </c>
      <c r="I19" s="12">
        <f t="shared" si="2"/>
        <v>1025.078846</v>
      </c>
      <c r="J19" s="12">
        <f t="shared" si="2"/>
        <v>1068.880204</v>
      </c>
      <c r="K19" s="12">
        <f t="shared" si="2"/>
        <v>1112.86988</v>
      </c>
      <c r="L19" s="12">
        <f t="shared" si="2"/>
        <v>1157.04757</v>
      </c>
      <c r="M19" s="12">
        <f t="shared" si="2"/>
        <v>1201.412962</v>
      </c>
      <c r="N19" s="12">
        <f t="shared" si="2"/>
        <v>1245.965737</v>
      </c>
      <c r="O19" s="12">
        <f t="shared" si="2"/>
        <v>1290.705569</v>
      </c>
      <c r="P19" s="12">
        <f t="shared" si="2"/>
        <v>1471.528677</v>
      </c>
      <c r="Q19" s="12">
        <f t="shared" si="2"/>
        <v>1701.724112</v>
      </c>
      <c r="R19" s="12">
        <f t="shared" si="2"/>
        <v>1795.088772</v>
      </c>
      <c r="S19" s="12">
        <f t="shared" si="2"/>
        <v>1842.045172</v>
      </c>
      <c r="T19" s="12">
        <f t="shared" si="2"/>
        <v>1889.183729</v>
      </c>
    </row>
    <row r="20" ht="15.75" customHeight="1">
      <c r="A20" s="13">
        <f t="shared" ref="A20:A31" si="4">A19+5000</f>
        <v>10000</v>
      </c>
      <c r="B20" s="12">
        <f t="shared" ref="B20:T20" si="3">-PMT(B$16/12,$B$12,$A20+$B$13,0)*$B$12-$A20</f>
        <v>1280.820603</v>
      </c>
      <c r="C20" s="12">
        <f t="shared" si="3"/>
        <v>1364.534022</v>
      </c>
      <c r="D20" s="12">
        <f t="shared" si="3"/>
        <v>1448.622352</v>
      </c>
      <c r="E20" s="12">
        <f t="shared" si="3"/>
        <v>1533.085104</v>
      </c>
      <c r="F20" s="12">
        <f t="shared" si="3"/>
        <v>1617.92177</v>
      </c>
      <c r="G20" s="12">
        <f t="shared" si="3"/>
        <v>1703.131829</v>
      </c>
      <c r="H20" s="12">
        <f t="shared" si="3"/>
        <v>1788.714743</v>
      </c>
      <c r="I20" s="12">
        <f t="shared" si="3"/>
        <v>1874.669959</v>
      </c>
      <c r="J20" s="12">
        <f t="shared" si="3"/>
        <v>1960.996908</v>
      </c>
      <c r="K20" s="12">
        <f t="shared" si="3"/>
        <v>2047.695007</v>
      </c>
      <c r="L20" s="12">
        <f t="shared" si="3"/>
        <v>2134.763657</v>
      </c>
      <c r="M20" s="12">
        <f t="shared" si="3"/>
        <v>2222.202245</v>
      </c>
      <c r="N20" s="12">
        <f t="shared" si="3"/>
        <v>2310.010142</v>
      </c>
      <c r="O20" s="12">
        <f t="shared" si="3"/>
        <v>2398.186704</v>
      </c>
      <c r="P20" s="12">
        <f t="shared" si="3"/>
        <v>2754.566228</v>
      </c>
      <c r="Q20" s="12">
        <f t="shared" si="3"/>
        <v>3208.252375</v>
      </c>
      <c r="R20" s="12">
        <f t="shared" si="3"/>
        <v>3392.262338</v>
      </c>
      <c r="S20" s="12">
        <f t="shared" si="3"/>
        <v>3484.807475</v>
      </c>
      <c r="T20" s="12">
        <f t="shared" si="3"/>
        <v>3577.711621</v>
      </c>
    </row>
    <row r="21" ht="15.75" customHeight="1">
      <c r="A21" s="13">
        <f t="shared" si="4"/>
        <v>15000</v>
      </c>
      <c r="B21" s="12">
        <f t="shared" ref="B21:T21" si="5">-PMT(B$16/12,$B$12,$A21+$B$13,0)*$B$12-$A21</f>
        <v>1837.875088</v>
      </c>
      <c r="C21" s="12">
        <f t="shared" si="5"/>
        <v>1962.826643</v>
      </c>
      <c r="D21" s="12">
        <f t="shared" si="5"/>
        <v>2088.337797</v>
      </c>
      <c r="E21" s="12">
        <f t="shared" si="5"/>
        <v>2214.407815</v>
      </c>
      <c r="F21" s="12">
        <f t="shared" si="5"/>
        <v>2341.035943</v>
      </c>
      <c r="G21" s="12">
        <f t="shared" si="5"/>
        <v>2468.2214</v>
      </c>
      <c r="H21" s="12">
        <f t="shared" si="5"/>
        <v>2595.963385</v>
      </c>
      <c r="I21" s="12">
        <f t="shared" si="5"/>
        <v>2724.261071</v>
      </c>
      <c r="J21" s="12">
        <f t="shared" si="5"/>
        <v>2853.113611</v>
      </c>
      <c r="K21" s="12">
        <f t="shared" si="5"/>
        <v>2982.520133</v>
      </c>
      <c r="L21" s="12">
        <f t="shared" si="5"/>
        <v>3112.479744</v>
      </c>
      <c r="M21" s="12">
        <f t="shared" si="5"/>
        <v>3242.991528</v>
      </c>
      <c r="N21" s="12">
        <f t="shared" si="5"/>
        <v>3374.054546</v>
      </c>
      <c r="O21" s="12">
        <f t="shared" si="5"/>
        <v>3505.667838</v>
      </c>
      <c r="P21" s="12">
        <f t="shared" si="5"/>
        <v>4037.603778</v>
      </c>
      <c r="Q21" s="12">
        <f t="shared" si="5"/>
        <v>4714.780639</v>
      </c>
      <c r="R21" s="12">
        <f t="shared" si="5"/>
        <v>4989.435903</v>
      </c>
      <c r="S21" s="12">
        <f t="shared" si="5"/>
        <v>5127.569778</v>
      </c>
      <c r="T21" s="12">
        <f t="shared" si="5"/>
        <v>5266.239512</v>
      </c>
    </row>
    <row r="22" ht="15.75" customHeight="1">
      <c r="A22" s="13">
        <f t="shared" si="4"/>
        <v>20000</v>
      </c>
      <c r="B22" s="12">
        <f t="shared" ref="B22:T22" si="6">-PMT(B$16/12,$B$12,$A22+$B$13,0)*$B$12-$A22</f>
        <v>2394.929572</v>
      </c>
      <c r="C22" s="12">
        <f t="shared" si="6"/>
        <v>2561.119265</v>
      </c>
      <c r="D22" s="12">
        <f t="shared" si="6"/>
        <v>2728.053241</v>
      </c>
      <c r="E22" s="12">
        <f t="shared" si="6"/>
        <v>2895.730526</v>
      </c>
      <c r="F22" s="12">
        <f t="shared" si="6"/>
        <v>3064.150115</v>
      </c>
      <c r="G22" s="12">
        <f t="shared" si="6"/>
        <v>3233.310971</v>
      </c>
      <c r="H22" s="12">
        <f t="shared" si="6"/>
        <v>3403.212027</v>
      </c>
      <c r="I22" s="12">
        <f t="shared" si="6"/>
        <v>3573.852184</v>
      </c>
      <c r="J22" s="12">
        <f t="shared" si="6"/>
        <v>3745.230315</v>
      </c>
      <c r="K22" s="12">
        <f t="shared" si="6"/>
        <v>3917.34526</v>
      </c>
      <c r="L22" s="12">
        <f t="shared" si="6"/>
        <v>4090.195832</v>
      </c>
      <c r="M22" s="12">
        <f t="shared" si="6"/>
        <v>4263.780811</v>
      </c>
      <c r="N22" s="12">
        <f t="shared" si="6"/>
        <v>4438.098951</v>
      </c>
      <c r="O22" s="12">
        <f t="shared" si="6"/>
        <v>4613.148973</v>
      </c>
      <c r="P22" s="12">
        <f t="shared" si="6"/>
        <v>5320.641329</v>
      </c>
      <c r="Q22" s="12">
        <f t="shared" si="6"/>
        <v>6221.308902</v>
      </c>
      <c r="R22" s="12">
        <f t="shared" si="6"/>
        <v>6586.609468</v>
      </c>
      <c r="S22" s="12">
        <f t="shared" si="6"/>
        <v>6770.33208</v>
      </c>
      <c r="T22" s="12">
        <f t="shared" si="6"/>
        <v>6954.767404</v>
      </c>
    </row>
    <row r="23" ht="15.75" customHeight="1">
      <c r="A23" s="13">
        <f t="shared" si="4"/>
        <v>25000</v>
      </c>
      <c r="B23" s="12">
        <f t="shared" ref="B23:T23" si="7">-PMT(B$16/12,$B$12,$A23+$B$13,0)*$B$12-$A23</f>
        <v>2951.984057</v>
      </c>
      <c r="C23" s="12">
        <f t="shared" si="7"/>
        <v>3159.411887</v>
      </c>
      <c r="D23" s="12">
        <f t="shared" si="7"/>
        <v>3367.768686</v>
      </c>
      <c r="E23" s="12">
        <f t="shared" si="7"/>
        <v>3577.053238</v>
      </c>
      <c r="F23" s="12">
        <f t="shared" si="7"/>
        <v>3787.264288</v>
      </c>
      <c r="G23" s="12">
        <f t="shared" si="7"/>
        <v>3998.400542</v>
      </c>
      <c r="H23" s="12">
        <f t="shared" si="7"/>
        <v>4210.460669</v>
      </c>
      <c r="I23" s="12">
        <f t="shared" si="7"/>
        <v>4423.443297</v>
      </c>
      <c r="J23" s="12">
        <f t="shared" si="7"/>
        <v>4637.347018</v>
      </c>
      <c r="K23" s="12">
        <f t="shared" si="7"/>
        <v>4852.170387</v>
      </c>
      <c r="L23" s="12">
        <f t="shared" si="7"/>
        <v>5067.911919</v>
      </c>
      <c r="M23" s="12">
        <f t="shared" si="7"/>
        <v>5284.570095</v>
      </c>
      <c r="N23" s="12">
        <f t="shared" si="7"/>
        <v>5502.143356</v>
      </c>
      <c r="O23" s="12">
        <f t="shared" si="7"/>
        <v>5720.630108</v>
      </c>
      <c r="P23" s="12">
        <f t="shared" si="7"/>
        <v>6603.678879</v>
      </c>
      <c r="Q23" s="12">
        <f t="shared" si="7"/>
        <v>7727.837166</v>
      </c>
      <c r="R23" s="12">
        <f t="shared" si="7"/>
        <v>8183.783033</v>
      </c>
      <c r="S23" s="12">
        <f t="shared" si="7"/>
        <v>8413.094383</v>
      </c>
      <c r="T23" s="12">
        <f t="shared" si="7"/>
        <v>8643.295296</v>
      </c>
    </row>
    <row r="24" ht="15.75" customHeight="1">
      <c r="A24" s="13">
        <f t="shared" si="4"/>
        <v>30000</v>
      </c>
      <c r="B24" s="12">
        <f t="shared" ref="B24:T24" si="8">-PMT(B$16/12,$B$12,$A24+$B$13,0)*$B$12-$A24</f>
        <v>3509.038541</v>
      </c>
      <c r="C24" s="12">
        <f t="shared" si="8"/>
        <v>3757.704508</v>
      </c>
      <c r="D24" s="12">
        <f t="shared" si="8"/>
        <v>4007.48413</v>
      </c>
      <c r="E24" s="12">
        <f t="shared" si="8"/>
        <v>4258.375949</v>
      </c>
      <c r="F24" s="12">
        <f t="shared" si="8"/>
        <v>4510.37846</v>
      </c>
      <c r="G24" s="12">
        <f t="shared" si="8"/>
        <v>4763.490113</v>
      </c>
      <c r="H24" s="12">
        <f t="shared" si="8"/>
        <v>5017.70931</v>
      </c>
      <c r="I24" s="12">
        <f t="shared" si="8"/>
        <v>5273.034409</v>
      </c>
      <c r="J24" s="12">
        <f t="shared" si="8"/>
        <v>5529.463721</v>
      </c>
      <c r="K24" s="12">
        <f t="shared" si="8"/>
        <v>5786.995513</v>
      </c>
      <c r="L24" s="12">
        <f t="shared" si="8"/>
        <v>6045.628006</v>
      </c>
      <c r="M24" s="12">
        <f t="shared" si="8"/>
        <v>6305.359378</v>
      </c>
      <c r="N24" s="12">
        <f t="shared" si="8"/>
        <v>6566.18776</v>
      </c>
      <c r="O24" s="12">
        <f t="shared" si="8"/>
        <v>6828.111243</v>
      </c>
      <c r="P24" s="12">
        <f t="shared" si="8"/>
        <v>7886.71643</v>
      </c>
      <c r="Q24" s="12">
        <f t="shared" si="8"/>
        <v>9234.36543</v>
      </c>
      <c r="R24" s="12">
        <f t="shared" si="8"/>
        <v>9780.956599</v>
      </c>
      <c r="S24" s="12">
        <f t="shared" si="8"/>
        <v>10055.85669</v>
      </c>
      <c r="T24" s="12">
        <f t="shared" si="8"/>
        <v>10331.82319</v>
      </c>
    </row>
    <row r="25" ht="15.75" customHeight="1">
      <c r="A25" s="13">
        <f t="shared" si="4"/>
        <v>35000</v>
      </c>
      <c r="B25" s="12">
        <f t="shared" ref="B25:T25" si="9">-PMT(B$16/12,$B$12,$A25+$B$13,0)*$B$12-$A25</f>
        <v>4066.093026</v>
      </c>
      <c r="C25" s="12">
        <f t="shared" si="9"/>
        <v>4355.99713</v>
      </c>
      <c r="D25" s="12">
        <f t="shared" si="9"/>
        <v>4647.199575</v>
      </c>
      <c r="E25" s="12">
        <f t="shared" si="9"/>
        <v>4939.69866</v>
      </c>
      <c r="F25" s="12">
        <f t="shared" si="9"/>
        <v>5233.492633</v>
      </c>
      <c r="G25" s="12">
        <f t="shared" si="9"/>
        <v>5528.579684</v>
      </c>
      <c r="H25" s="12">
        <f t="shared" si="9"/>
        <v>5824.957952</v>
      </c>
      <c r="I25" s="12">
        <f t="shared" si="9"/>
        <v>6122.625522</v>
      </c>
      <c r="J25" s="12">
        <f t="shared" si="9"/>
        <v>6421.580425</v>
      </c>
      <c r="K25" s="12">
        <f t="shared" si="9"/>
        <v>6721.82064</v>
      </c>
      <c r="L25" s="12">
        <f t="shared" si="9"/>
        <v>7023.344094</v>
      </c>
      <c r="M25" s="12">
        <f t="shared" si="9"/>
        <v>7326.148661</v>
      </c>
      <c r="N25" s="12">
        <f t="shared" si="9"/>
        <v>7630.232165</v>
      </c>
      <c r="O25" s="12">
        <f t="shared" si="9"/>
        <v>7935.592378</v>
      </c>
      <c r="P25" s="12">
        <f t="shared" si="9"/>
        <v>9169.75398</v>
      </c>
      <c r="Q25" s="12">
        <f t="shared" si="9"/>
        <v>10740.89369</v>
      </c>
      <c r="R25" s="12">
        <f t="shared" si="9"/>
        <v>11378.13016</v>
      </c>
      <c r="S25" s="12">
        <f t="shared" si="9"/>
        <v>11698.61899</v>
      </c>
      <c r="T25" s="12">
        <f t="shared" si="9"/>
        <v>12020.35108</v>
      </c>
    </row>
    <row r="26" ht="15.75" customHeight="1">
      <c r="A26" s="13">
        <f t="shared" si="4"/>
        <v>40000</v>
      </c>
      <c r="B26" s="12">
        <f t="shared" ref="B26:T26" si="10">-PMT(B$16/12,$B$12,$A26+$B$13,0)*$B$12-$A26</f>
        <v>4623.14751</v>
      </c>
      <c r="C26" s="12">
        <f t="shared" si="10"/>
        <v>4954.289751</v>
      </c>
      <c r="D26" s="12">
        <f t="shared" si="10"/>
        <v>5286.915019</v>
      </c>
      <c r="E26" s="12">
        <f t="shared" si="10"/>
        <v>5621.021372</v>
      </c>
      <c r="F26" s="12">
        <f t="shared" si="10"/>
        <v>5956.606805</v>
      </c>
      <c r="G26" s="12">
        <f t="shared" si="10"/>
        <v>6293.669255</v>
      </c>
      <c r="H26" s="12">
        <f t="shared" si="10"/>
        <v>6632.206594</v>
      </c>
      <c r="I26" s="12">
        <f t="shared" si="10"/>
        <v>6972.216635</v>
      </c>
      <c r="J26" s="12">
        <f t="shared" si="10"/>
        <v>7313.697128</v>
      </c>
      <c r="K26" s="12">
        <f t="shared" si="10"/>
        <v>7656.645766</v>
      </c>
      <c r="L26" s="12">
        <f t="shared" si="10"/>
        <v>8001.060181</v>
      </c>
      <c r="M26" s="12">
        <f t="shared" si="10"/>
        <v>8346.937944</v>
      </c>
      <c r="N26" s="12">
        <f t="shared" si="10"/>
        <v>8694.27657</v>
      </c>
      <c r="O26" s="12">
        <f t="shared" si="10"/>
        <v>9043.073512</v>
      </c>
      <c r="P26" s="12">
        <f t="shared" si="10"/>
        <v>10452.79153</v>
      </c>
      <c r="Q26" s="12">
        <f t="shared" si="10"/>
        <v>12247.42196</v>
      </c>
      <c r="R26" s="12">
        <f t="shared" si="10"/>
        <v>12975.30373</v>
      </c>
      <c r="S26" s="12">
        <f t="shared" si="10"/>
        <v>13341.38129</v>
      </c>
      <c r="T26" s="12">
        <f t="shared" si="10"/>
        <v>13708.87897</v>
      </c>
    </row>
    <row r="27" ht="15.75" customHeight="1">
      <c r="A27" s="13">
        <f t="shared" si="4"/>
        <v>45000</v>
      </c>
      <c r="B27" s="12">
        <f t="shared" ref="B27:T27" si="11">-PMT(B$16/12,$B$12,$A27+$B$13,0)*$B$12-$A27</f>
        <v>5180.201995</v>
      </c>
      <c r="C27" s="12">
        <f t="shared" si="11"/>
        <v>5552.582373</v>
      </c>
      <c r="D27" s="12">
        <f t="shared" si="11"/>
        <v>5926.630463</v>
      </c>
      <c r="E27" s="12">
        <f t="shared" si="11"/>
        <v>6302.344083</v>
      </c>
      <c r="F27" s="12">
        <f t="shared" si="11"/>
        <v>6679.720978</v>
      </c>
      <c r="G27" s="12">
        <f t="shared" si="11"/>
        <v>7058.758826</v>
      </c>
      <c r="H27" s="12">
        <f t="shared" si="11"/>
        <v>7439.455236</v>
      </c>
      <c r="I27" s="12">
        <f t="shared" si="11"/>
        <v>7821.807747</v>
      </c>
      <c r="J27" s="12">
        <f t="shared" si="11"/>
        <v>8205.813832</v>
      </c>
      <c r="K27" s="12">
        <f t="shared" si="11"/>
        <v>8591.470893</v>
      </c>
      <c r="L27" s="12">
        <f t="shared" si="11"/>
        <v>8978.776268</v>
      </c>
      <c r="M27" s="12">
        <f t="shared" si="11"/>
        <v>9367.727227</v>
      </c>
      <c r="N27" s="12">
        <f t="shared" si="11"/>
        <v>9758.320974</v>
      </c>
      <c r="O27" s="12">
        <f t="shared" si="11"/>
        <v>10150.55465</v>
      </c>
      <c r="P27" s="12">
        <f t="shared" si="11"/>
        <v>11735.82908</v>
      </c>
      <c r="Q27" s="12">
        <f t="shared" si="11"/>
        <v>13753.95022</v>
      </c>
      <c r="R27" s="12">
        <f t="shared" si="11"/>
        <v>14572.47729</v>
      </c>
      <c r="S27" s="12">
        <f t="shared" si="11"/>
        <v>14984.14359</v>
      </c>
      <c r="T27" s="12">
        <f t="shared" si="11"/>
        <v>15397.40686</v>
      </c>
    </row>
    <row r="28" ht="15.75" customHeight="1">
      <c r="A28" s="13">
        <f t="shared" si="4"/>
        <v>50000</v>
      </c>
      <c r="B28" s="12">
        <f t="shared" ref="B28:T28" si="12">-PMT(B$16/12,$B$12,$A28+$B$13,0)*$B$12-$A28</f>
        <v>5737.256479</v>
      </c>
      <c r="C28" s="12">
        <f t="shared" si="12"/>
        <v>6150.874995</v>
      </c>
      <c r="D28" s="12">
        <f t="shared" si="12"/>
        <v>6566.345908</v>
      </c>
      <c r="E28" s="12">
        <f t="shared" si="12"/>
        <v>6983.666794</v>
      </c>
      <c r="F28" s="12">
        <f t="shared" si="12"/>
        <v>7402.835151</v>
      </c>
      <c r="G28" s="12">
        <f t="shared" si="12"/>
        <v>7823.848397</v>
      </c>
      <c r="H28" s="12">
        <f t="shared" si="12"/>
        <v>8246.703878</v>
      </c>
      <c r="I28" s="12">
        <f t="shared" si="12"/>
        <v>8671.39886</v>
      </c>
      <c r="J28" s="12">
        <f t="shared" si="12"/>
        <v>9097.930535</v>
      </c>
      <c r="K28" s="12">
        <f t="shared" si="12"/>
        <v>9526.296019</v>
      </c>
      <c r="L28" s="12">
        <f t="shared" si="12"/>
        <v>9956.492355</v>
      </c>
      <c r="M28" s="12">
        <f t="shared" si="12"/>
        <v>10388.51651</v>
      </c>
      <c r="N28" s="12">
        <f t="shared" si="12"/>
        <v>10822.36538</v>
      </c>
      <c r="O28" s="12">
        <f t="shared" si="12"/>
        <v>11258.03578</v>
      </c>
      <c r="P28" s="12">
        <f t="shared" si="12"/>
        <v>13018.86663</v>
      </c>
      <c r="Q28" s="12">
        <f t="shared" si="12"/>
        <v>15260.47848</v>
      </c>
      <c r="R28" s="12">
        <f t="shared" si="12"/>
        <v>16169.65086</v>
      </c>
      <c r="S28" s="12">
        <f t="shared" si="12"/>
        <v>16626.9059</v>
      </c>
      <c r="T28" s="12">
        <f t="shared" si="12"/>
        <v>17085.93476</v>
      </c>
    </row>
    <row r="29" ht="15.75" customHeight="1">
      <c r="A29" s="13">
        <f t="shared" si="4"/>
        <v>55000</v>
      </c>
      <c r="B29" s="12">
        <f t="shared" ref="B29:T29" si="13">-PMT(B$16/12,$B$12,$A29+$B$13,0)*$B$12-$A29</f>
        <v>6294.310964</v>
      </c>
      <c r="C29" s="12">
        <f t="shared" si="13"/>
        <v>6749.167616</v>
      </c>
      <c r="D29" s="12">
        <f t="shared" si="13"/>
        <v>7206.061352</v>
      </c>
      <c r="E29" s="12">
        <f t="shared" si="13"/>
        <v>7664.989505</v>
      </c>
      <c r="F29" s="12">
        <f t="shared" si="13"/>
        <v>8125.949323</v>
      </c>
      <c r="G29" s="12">
        <f t="shared" si="13"/>
        <v>8588.937968</v>
      </c>
      <c r="H29" s="12">
        <f t="shared" si="13"/>
        <v>9053.95252</v>
      </c>
      <c r="I29" s="12">
        <f t="shared" si="13"/>
        <v>9520.989973</v>
      </c>
      <c r="J29" s="12">
        <f t="shared" si="13"/>
        <v>9990.047238</v>
      </c>
      <c r="K29" s="12">
        <f t="shared" si="13"/>
        <v>10461.12115</v>
      </c>
      <c r="L29" s="12">
        <f t="shared" si="13"/>
        <v>10934.20844</v>
      </c>
      <c r="M29" s="12">
        <f t="shared" si="13"/>
        <v>11409.30579</v>
      </c>
      <c r="N29" s="12">
        <f t="shared" si="13"/>
        <v>11886.40978</v>
      </c>
      <c r="O29" s="12">
        <f t="shared" si="13"/>
        <v>12365.51692</v>
      </c>
      <c r="P29" s="12">
        <f t="shared" si="13"/>
        <v>14301.90418</v>
      </c>
      <c r="Q29" s="12">
        <f t="shared" si="13"/>
        <v>16767.00675</v>
      </c>
      <c r="R29" s="12">
        <f t="shared" si="13"/>
        <v>17766.82442</v>
      </c>
      <c r="S29" s="12">
        <f t="shared" si="13"/>
        <v>18269.6682</v>
      </c>
      <c r="T29" s="12">
        <f t="shared" si="13"/>
        <v>18774.46265</v>
      </c>
    </row>
    <row r="30" ht="15.75" customHeight="1">
      <c r="A30" s="13">
        <f t="shared" si="4"/>
        <v>60000</v>
      </c>
      <c r="B30" s="12">
        <f t="shared" ref="B30:P30" si="14">-PMT(B$16/12,$B$12,$A30+$B$13,0)*$B$12-$A30</f>
        <v>6851.365448</v>
      </c>
      <c r="C30" s="12">
        <f t="shared" si="14"/>
        <v>7347.460238</v>
      </c>
      <c r="D30" s="12">
        <f t="shared" si="14"/>
        <v>7845.776797</v>
      </c>
      <c r="E30" s="12">
        <f t="shared" si="14"/>
        <v>8346.312217</v>
      </c>
      <c r="F30" s="12">
        <f t="shared" si="14"/>
        <v>8849.063496</v>
      </c>
      <c r="G30" s="12">
        <f t="shared" si="14"/>
        <v>9354.027539</v>
      </c>
      <c r="H30" s="12">
        <f t="shared" si="14"/>
        <v>9861.201162</v>
      </c>
      <c r="I30" s="12">
        <f t="shared" si="14"/>
        <v>10370.58109</v>
      </c>
      <c r="J30" s="12">
        <f t="shared" si="14"/>
        <v>10882.16394</v>
      </c>
      <c r="K30" s="12">
        <f t="shared" si="14"/>
        <v>11395.94627</v>
      </c>
      <c r="L30" s="12">
        <f t="shared" si="14"/>
        <v>11911.92453</v>
      </c>
      <c r="M30" s="12">
        <f t="shared" si="14"/>
        <v>12430.09508</v>
      </c>
      <c r="N30" s="12">
        <f t="shared" si="14"/>
        <v>12950.45419</v>
      </c>
      <c r="O30" s="12">
        <f t="shared" si="14"/>
        <v>13472.99805</v>
      </c>
      <c r="P30" s="12">
        <f t="shared" si="14"/>
        <v>15584.94173</v>
      </c>
      <c r="Q30" s="12"/>
      <c r="R30" s="12"/>
      <c r="S30" s="12"/>
      <c r="T30" s="12"/>
    </row>
    <row r="31" ht="15.75" customHeight="1">
      <c r="A31" s="13">
        <f t="shared" si="4"/>
        <v>65000</v>
      </c>
      <c r="B31" s="12">
        <f t="shared" ref="B31:P31" si="15">-PMT(B$16/12,$B$12,$A31+$B$13,0)*$B$12-$A31</f>
        <v>7408.419933</v>
      </c>
      <c r="C31" s="12">
        <f t="shared" si="15"/>
        <v>7945.752859</v>
      </c>
      <c r="D31" s="12">
        <f t="shared" si="15"/>
        <v>8485.492241</v>
      </c>
      <c r="E31" s="12">
        <f t="shared" si="15"/>
        <v>9027.634928</v>
      </c>
      <c r="F31" s="12">
        <f t="shared" si="15"/>
        <v>9572.177668</v>
      </c>
      <c r="G31" s="12">
        <f t="shared" si="15"/>
        <v>10119.11711</v>
      </c>
      <c r="H31" s="12">
        <f t="shared" si="15"/>
        <v>10668.4498</v>
      </c>
      <c r="I31" s="12">
        <f t="shared" si="15"/>
        <v>11220.1722</v>
      </c>
      <c r="J31" s="12">
        <f t="shared" si="15"/>
        <v>11774.28065</v>
      </c>
      <c r="K31" s="12">
        <f t="shared" si="15"/>
        <v>12330.7714</v>
      </c>
      <c r="L31" s="12">
        <f t="shared" si="15"/>
        <v>12889.64062</v>
      </c>
      <c r="M31" s="12">
        <f t="shared" si="15"/>
        <v>13450.88436</v>
      </c>
      <c r="N31" s="12">
        <f t="shared" si="15"/>
        <v>14014.49859</v>
      </c>
      <c r="O31" s="12">
        <f t="shared" si="15"/>
        <v>14580.47919</v>
      </c>
      <c r="P31" s="12">
        <f t="shared" si="15"/>
        <v>16867.97928</v>
      </c>
      <c r="Q31" s="12"/>
      <c r="R31" s="12"/>
      <c r="S31" s="12"/>
      <c r="T31" s="12"/>
    </row>
    <row r="32" ht="15.75" customHeight="1">
      <c r="A32" s="14">
        <v>67500.0</v>
      </c>
      <c r="B32" s="12">
        <f t="shared" ref="B32:P32" si="16">-PMT(B$16/12,$B$12,$A32+$B$13,0)*$B$12-$A32</f>
        <v>7686.947175</v>
      </c>
      <c r="C32" s="12">
        <f t="shared" si="16"/>
        <v>8244.89917</v>
      </c>
      <c r="D32" s="12">
        <f t="shared" si="16"/>
        <v>8805.349963</v>
      </c>
      <c r="E32" s="12">
        <f t="shared" si="16"/>
        <v>9368.296284</v>
      </c>
      <c r="F32" s="12">
        <f t="shared" si="16"/>
        <v>9933.734754</v>
      </c>
      <c r="G32" s="12">
        <f t="shared" si="16"/>
        <v>10501.6619</v>
      </c>
      <c r="H32" s="12">
        <f t="shared" si="16"/>
        <v>11072.07412</v>
      </c>
      <c r="I32" s="12">
        <f t="shared" si="16"/>
        <v>11644.96775</v>
      </c>
      <c r="J32" s="12">
        <f t="shared" si="16"/>
        <v>12220.339</v>
      </c>
      <c r="K32" s="12">
        <f t="shared" si="16"/>
        <v>12798.18396</v>
      </c>
      <c r="L32" s="12">
        <f t="shared" si="16"/>
        <v>13378.49866</v>
      </c>
      <c r="M32" s="12">
        <f t="shared" si="16"/>
        <v>13961.279</v>
      </c>
      <c r="N32" s="12">
        <f t="shared" si="16"/>
        <v>14546.5208</v>
      </c>
      <c r="O32" s="12">
        <f t="shared" si="16"/>
        <v>15134.21975</v>
      </c>
      <c r="P32" s="12">
        <f t="shared" si="16"/>
        <v>17509.49806</v>
      </c>
      <c r="Q32" s="12"/>
      <c r="R32" s="12"/>
      <c r="S32" s="12"/>
      <c r="T32" s="12"/>
    </row>
    <row r="33" ht="15.75" customHeight="1">
      <c r="A33" s="13">
        <f>A31+5000</f>
        <v>70000</v>
      </c>
      <c r="B33" s="12">
        <f t="shared" ref="B33:K33" si="17">-PMT(B$16/12,$B$12,$A33+$B$13,0)*$B$12-$A33</f>
        <v>7965.474417</v>
      </c>
      <c r="C33" s="12">
        <f t="shared" si="17"/>
        <v>8544.045481</v>
      </c>
      <c r="D33" s="12">
        <f t="shared" si="17"/>
        <v>9125.207686</v>
      </c>
      <c r="E33" s="12">
        <f t="shared" si="17"/>
        <v>9708.957639</v>
      </c>
      <c r="F33" s="12">
        <f t="shared" si="17"/>
        <v>10295.29184</v>
      </c>
      <c r="G33" s="12">
        <f t="shared" si="17"/>
        <v>10884.20668</v>
      </c>
      <c r="H33" s="12">
        <f t="shared" si="17"/>
        <v>11475.69845</v>
      </c>
      <c r="I33" s="12">
        <f t="shared" si="17"/>
        <v>12069.76331</v>
      </c>
      <c r="J33" s="12">
        <f t="shared" si="17"/>
        <v>12666.39735</v>
      </c>
      <c r="K33" s="12">
        <f t="shared" si="17"/>
        <v>13265.59653</v>
      </c>
      <c r="L33" s="12"/>
      <c r="M33" s="12"/>
      <c r="N33" s="12"/>
      <c r="O33" s="12"/>
      <c r="P33" s="12"/>
      <c r="Q33" s="12"/>
      <c r="R33" s="12"/>
      <c r="S33" s="12"/>
      <c r="T33" s="12"/>
    </row>
    <row r="34" ht="15.75" customHeight="1">
      <c r="A34" s="5"/>
      <c r="B34" s="15"/>
      <c r="C34" s="5"/>
      <c r="D34" s="5"/>
      <c r="E34" s="5"/>
      <c r="F34" s="5"/>
      <c r="G34" s="5"/>
      <c r="H34" s="5"/>
      <c r="I34" s="5"/>
      <c r="J34" s="5"/>
      <c r="K34" s="5"/>
      <c r="L34" s="5"/>
      <c r="M34" s="5"/>
      <c r="N34" s="5"/>
      <c r="O34" s="5"/>
      <c r="P34" s="5"/>
      <c r="Q34" s="5"/>
      <c r="R34" s="5"/>
      <c r="S34" s="5"/>
      <c r="T34" s="5"/>
    </row>
    <row r="35" ht="15.75" customHeight="1">
      <c r="A35" s="6" t="s">
        <v>5</v>
      </c>
      <c r="B35" s="7">
        <v>60.0</v>
      </c>
      <c r="C35" s="5"/>
      <c r="D35" s="5"/>
      <c r="E35" s="5"/>
      <c r="F35" s="5"/>
      <c r="G35" s="5"/>
      <c r="H35" s="5"/>
      <c r="I35" s="5"/>
      <c r="J35" s="5"/>
      <c r="K35" s="5"/>
      <c r="L35" s="5"/>
      <c r="M35" s="5"/>
      <c r="N35" s="5"/>
      <c r="O35" s="5"/>
      <c r="P35" s="5"/>
      <c r="Q35" s="5"/>
      <c r="R35" s="5"/>
      <c r="S35" s="5"/>
      <c r="T35" s="5"/>
    </row>
    <row r="36" ht="15.75" customHeight="1">
      <c r="A36" s="8" t="s">
        <v>6</v>
      </c>
      <c r="B36" s="9">
        <v>150.0</v>
      </c>
      <c r="C36" s="5"/>
      <c r="D36" s="5"/>
      <c r="E36" s="5"/>
      <c r="F36" s="5"/>
      <c r="G36" s="5"/>
      <c r="H36" s="5"/>
      <c r="I36" s="5"/>
      <c r="J36" s="5"/>
      <c r="K36" s="5"/>
      <c r="L36" s="5"/>
      <c r="M36" s="5"/>
      <c r="N36" s="5"/>
      <c r="O36" s="5"/>
      <c r="P36" s="5"/>
      <c r="Q36" s="5"/>
      <c r="R36" s="5"/>
      <c r="S36" s="5"/>
      <c r="T36" s="5"/>
    </row>
    <row r="37" ht="15.75" customHeight="1">
      <c r="A37" s="5"/>
      <c r="B37" s="5"/>
      <c r="C37" s="5"/>
      <c r="D37" s="5"/>
      <c r="E37" s="5"/>
      <c r="F37" s="5"/>
      <c r="G37" s="5"/>
      <c r="H37" s="5"/>
      <c r="I37" s="5"/>
      <c r="J37" s="5"/>
      <c r="K37" s="5"/>
      <c r="L37" s="5"/>
      <c r="M37" s="5"/>
      <c r="N37" s="5"/>
      <c r="O37" s="5"/>
      <c r="P37" s="5"/>
      <c r="Q37" s="5"/>
      <c r="R37" s="5"/>
      <c r="S37" s="5"/>
      <c r="T37" s="5"/>
    </row>
    <row r="38" ht="15.75" hidden="1" customHeight="1">
      <c r="A38" s="5" t="s">
        <v>7</v>
      </c>
      <c r="B38" s="5" t="s">
        <v>8</v>
      </c>
      <c r="C38" s="5" t="s">
        <v>9</v>
      </c>
      <c r="D38" s="5" t="s">
        <v>10</v>
      </c>
      <c r="E38" s="5" t="s">
        <v>11</v>
      </c>
      <c r="F38" s="5" t="s">
        <v>12</v>
      </c>
      <c r="G38" s="5" t="s">
        <v>13</v>
      </c>
      <c r="H38" s="5" t="s">
        <v>14</v>
      </c>
      <c r="I38" s="5" t="s">
        <v>15</v>
      </c>
      <c r="J38" s="5" t="s">
        <v>16</v>
      </c>
      <c r="K38" s="5" t="s">
        <v>17</v>
      </c>
      <c r="L38" s="5" t="s">
        <v>18</v>
      </c>
      <c r="M38" s="5" t="s">
        <v>19</v>
      </c>
      <c r="N38" s="5" t="s">
        <v>20</v>
      </c>
      <c r="O38" s="5" t="s">
        <v>21</v>
      </c>
      <c r="P38" s="5" t="s">
        <v>22</v>
      </c>
      <c r="Q38" s="5" t="s">
        <v>23</v>
      </c>
      <c r="R38" s="5" t="s">
        <v>24</v>
      </c>
      <c r="S38" s="5" t="s">
        <v>25</v>
      </c>
      <c r="T38" s="5" t="s">
        <v>26</v>
      </c>
    </row>
    <row r="39" ht="15.75" customHeight="1">
      <c r="A39" s="5" t="s">
        <v>27</v>
      </c>
      <c r="B39" s="10">
        <v>0.0699</v>
      </c>
      <c r="C39" s="10">
        <v>0.0749</v>
      </c>
      <c r="D39" s="10">
        <v>0.0799</v>
      </c>
      <c r="E39" s="10">
        <v>0.0849</v>
      </c>
      <c r="F39" s="10">
        <v>0.0899</v>
      </c>
      <c r="G39" s="10">
        <v>0.0949</v>
      </c>
      <c r="H39" s="10">
        <v>0.0999</v>
      </c>
      <c r="I39" s="10">
        <v>0.1049</v>
      </c>
      <c r="J39" s="10">
        <v>0.1099</v>
      </c>
      <c r="K39" s="10">
        <v>0.1149</v>
      </c>
      <c r="L39" s="10">
        <v>0.1199</v>
      </c>
      <c r="M39" s="10">
        <v>0.1249</v>
      </c>
      <c r="N39" s="10">
        <v>0.1299</v>
      </c>
      <c r="O39" s="10">
        <v>0.1349</v>
      </c>
      <c r="P39" s="11">
        <v>0.1549</v>
      </c>
      <c r="Q39" s="11">
        <v>0.1799</v>
      </c>
      <c r="R39" s="11">
        <v>0.1899</v>
      </c>
      <c r="S39" s="11">
        <v>0.1949</v>
      </c>
      <c r="T39" s="11">
        <v>0.1999</v>
      </c>
    </row>
    <row r="40" ht="15.75" customHeight="1">
      <c r="A40" s="6" t="s">
        <v>28</v>
      </c>
      <c r="B40" s="15"/>
      <c r="C40" s="5"/>
      <c r="D40" s="5"/>
      <c r="E40" s="5"/>
      <c r="F40" s="5"/>
      <c r="G40" s="5"/>
      <c r="H40" s="5"/>
      <c r="I40" s="5"/>
      <c r="J40" s="5"/>
      <c r="K40" s="5"/>
      <c r="L40" s="5"/>
      <c r="M40" s="5"/>
      <c r="N40" s="5"/>
      <c r="O40" s="5"/>
      <c r="P40" s="5"/>
      <c r="Q40" s="5"/>
      <c r="R40" s="5"/>
      <c r="S40" s="5"/>
      <c r="T40" s="5"/>
    </row>
    <row r="41" ht="15.75" customHeight="1">
      <c r="A41" s="13">
        <v>2000.0</v>
      </c>
      <c r="B41" s="12">
        <f t="shared" ref="B41:T41" si="18">-PMT(B$39/12,$B$35,$A41+$B$36,0)*$B$35-$A41</f>
        <v>553.7460314</v>
      </c>
      <c r="C41" s="12">
        <f t="shared" si="18"/>
        <v>584.2824083</v>
      </c>
      <c r="D41" s="12">
        <f t="shared" si="18"/>
        <v>615.0375332</v>
      </c>
      <c r="E41" s="12">
        <f t="shared" si="18"/>
        <v>646.0108531</v>
      </c>
      <c r="F41" s="12">
        <f t="shared" si="18"/>
        <v>677.2017899</v>
      </c>
      <c r="G41" s="12">
        <f t="shared" si="18"/>
        <v>708.6097407</v>
      </c>
      <c r="H41" s="12">
        <f t="shared" si="18"/>
        <v>740.2340783</v>
      </c>
      <c r="I41" s="12">
        <f t="shared" si="18"/>
        <v>772.0741514</v>
      </c>
      <c r="J41" s="12">
        <f t="shared" si="18"/>
        <v>804.1292848</v>
      </c>
      <c r="K41" s="12">
        <f t="shared" si="18"/>
        <v>836.3987799</v>
      </c>
      <c r="L41" s="12">
        <f t="shared" si="18"/>
        <v>868.8819146</v>
      </c>
      <c r="M41" s="12">
        <f t="shared" si="18"/>
        <v>901.5779442</v>
      </c>
      <c r="N41" s="12">
        <f t="shared" si="18"/>
        <v>934.4861012</v>
      </c>
      <c r="O41" s="12">
        <f t="shared" si="18"/>
        <v>967.6055962</v>
      </c>
      <c r="P41" s="12">
        <f t="shared" si="18"/>
        <v>1102.180404</v>
      </c>
      <c r="Q41" s="12">
        <f t="shared" si="18"/>
        <v>1275.050421</v>
      </c>
      <c r="R41" s="12">
        <f t="shared" si="18"/>
        <v>1345.621329</v>
      </c>
      <c r="S41" s="12">
        <f t="shared" si="18"/>
        <v>1381.207688</v>
      </c>
      <c r="T41" s="12">
        <f t="shared" si="18"/>
        <v>1416.993263</v>
      </c>
    </row>
    <row r="42" ht="15.75" customHeight="1">
      <c r="A42" s="13">
        <v>5000.0</v>
      </c>
      <c r="B42" s="12">
        <f t="shared" ref="B42:T42" si="19">-PMT(B$39/12,$B$35,$A42+$B$36,0)*$B$35-$A42</f>
        <v>1117.112587</v>
      </c>
      <c r="C42" s="12">
        <f t="shared" si="19"/>
        <v>1190.257862</v>
      </c>
      <c r="D42" s="12">
        <f t="shared" si="19"/>
        <v>1263.927114</v>
      </c>
      <c r="E42" s="12">
        <f t="shared" si="19"/>
        <v>1338.11902</v>
      </c>
      <c r="F42" s="12">
        <f t="shared" si="19"/>
        <v>1412.832194</v>
      </c>
      <c r="G42" s="12">
        <f t="shared" si="19"/>
        <v>1488.065193</v>
      </c>
      <c r="H42" s="12">
        <f t="shared" si="19"/>
        <v>1563.816513</v>
      </c>
      <c r="I42" s="12">
        <f t="shared" si="19"/>
        <v>1640.084595</v>
      </c>
      <c r="J42" s="12">
        <f t="shared" si="19"/>
        <v>1716.867822</v>
      </c>
      <c r="K42" s="12">
        <f t="shared" si="19"/>
        <v>1794.164519</v>
      </c>
      <c r="L42" s="12">
        <f t="shared" si="19"/>
        <v>1871.972958</v>
      </c>
      <c r="M42" s="12">
        <f t="shared" si="19"/>
        <v>1950.291355</v>
      </c>
      <c r="N42" s="12">
        <f t="shared" si="19"/>
        <v>2029.11787</v>
      </c>
      <c r="O42" s="12">
        <f t="shared" si="19"/>
        <v>2108.450614</v>
      </c>
      <c r="P42" s="12">
        <f t="shared" si="19"/>
        <v>2430.804223</v>
      </c>
      <c r="Q42" s="12">
        <f t="shared" si="19"/>
        <v>2844.888218</v>
      </c>
      <c r="R42" s="12">
        <f t="shared" si="19"/>
        <v>3013.930161</v>
      </c>
      <c r="S42" s="12">
        <f t="shared" si="19"/>
        <v>3099.171904</v>
      </c>
      <c r="T42" s="12">
        <f t="shared" si="19"/>
        <v>3184.890839</v>
      </c>
    </row>
    <row r="43" ht="15.75" customHeight="1">
      <c r="A43" s="13">
        <f t="shared" ref="A43:A54" si="21">A42+5000</f>
        <v>10000</v>
      </c>
      <c r="B43" s="12">
        <f t="shared" ref="B43:T43" si="20">-PMT(B$39/12,$B$35,$A43+$B$36,0)*$B$35-$A43</f>
        <v>2056.056846</v>
      </c>
      <c r="C43" s="12">
        <f t="shared" si="20"/>
        <v>2200.216951</v>
      </c>
      <c r="D43" s="12">
        <f t="shared" si="20"/>
        <v>2345.40975</v>
      </c>
      <c r="E43" s="12">
        <f t="shared" si="20"/>
        <v>2491.632632</v>
      </c>
      <c r="F43" s="12">
        <f t="shared" si="20"/>
        <v>2638.882868</v>
      </c>
      <c r="G43" s="12">
        <f t="shared" si="20"/>
        <v>2787.157613</v>
      </c>
      <c r="H43" s="12">
        <f t="shared" si="20"/>
        <v>2936.453904</v>
      </c>
      <c r="I43" s="12">
        <f t="shared" si="20"/>
        <v>3086.768668</v>
      </c>
      <c r="J43" s="12">
        <f t="shared" si="20"/>
        <v>3238.098717</v>
      </c>
      <c r="K43" s="12">
        <f t="shared" si="20"/>
        <v>3390.440752</v>
      </c>
      <c r="L43" s="12">
        <f t="shared" si="20"/>
        <v>3543.791364</v>
      </c>
      <c r="M43" s="12">
        <f t="shared" si="20"/>
        <v>3698.147039</v>
      </c>
      <c r="N43" s="12">
        <f t="shared" si="20"/>
        <v>3853.504152</v>
      </c>
      <c r="O43" s="12">
        <f t="shared" si="20"/>
        <v>4009.858977</v>
      </c>
      <c r="P43" s="12">
        <f t="shared" si="20"/>
        <v>4645.177255</v>
      </c>
      <c r="Q43" s="12">
        <f t="shared" si="20"/>
        <v>5461.284546</v>
      </c>
      <c r="R43" s="12">
        <f t="shared" si="20"/>
        <v>5794.44488</v>
      </c>
      <c r="S43" s="12">
        <f t="shared" si="20"/>
        <v>5962.445598</v>
      </c>
      <c r="T43" s="12">
        <f t="shared" si="20"/>
        <v>6131.3868</v>
      </c>
    </row>
    <row r="44" ht="15.75" customHeight="1">
      <c r="A44" s="13">
        <f t="shared" si="21"/>
        <v>15000</v>
      </c>
      <c r="B44" s="12">
        <f t="shared" ref="B44:T44" si="22">-PMT(B$39/12,$B$35,$A44+$B$36,0)*$B$35-$A44</f>
        <v>2995.001105</v>
      </c>
      <c r="C44" s="12">
        <f t="shared" si="22"/>
        <v>3210.17604</v>
      </c>
      <c r="D44" s="12">
        <f t="shared" si="22"/>
        <v>3426.892385</v>
      </c>
      <c r="E44" s="12">
        <f t="shared" si="22"/>
        <v>3645.146244</v>
      </c>
      <c r="F44" s="12">
        <f t="shared" si="22"/>
        <v>3864.933543</v>
      </c>
      <c r="G44" s="12">
        <f t="shared" si="22"/>
        <v>4086.250033</v>
      </c>
      <c r="H44" s="12">
        <f t="shared" si="22"/>
        <v>4309.091296</v>
      </c>
      <c r="I44" s="12">
        <f t="shared" si="22"/>
        <v>4533.452741</v>
      </c>
      <c r="J44" s="12">
        <f t="shared" si="22"/>
        <v>4759.329612</v>
      </c>
      <c r="K44" s="12">
        <f t="shared" si="22"/>
        <v>4986.716984</v>
      </c>
      <c r="L44" s="12">
        <f t="shared" si="22"/>
        <v>5215.60977</v>
      </c>
      <c r="M44" s="12">
        <f t="shared" si="22"/>
        <v>5446.002723</v>
      </c>
      <c r="N44" s="12">
        <f t="shared" si="22"/>
        <v>5677.890434</v>
      </c>
      <c r="O44" s="12">
        <f t="shared" si="22"/>
        <v>5911.26734</v>
      </c>
      <c r="P44" s="12">
        <f t="shared" si="22"/>
        <v>6859.550287</v>
      </c>
      <c r="Q44" s="12">
        <f t="shared" si="22"/>
        <v>8077.680874</v>
      </c>
      <c r="R44" s="12">
        <f t="shared" si="22"/>
        <v>8574.959599</v>
      </c>
      <c r="S44" s="12">
        <f t="shared" si="22"/>
        <v>8825.719292</v>
      </c>
      <c r="T44" s="12">
        <f t="shared" si="22"/>
        <v>9077.88276</v>
      </c>
    </row>
    <row r="45" ht="15.75" customHeight="1">
      <c r="A45" s="13">
        <f t="shared" si="21"/>
        <v>20000</v>
      </c>
      <c r="B45" s="12">
        <f t="shared" ref="B45:T45" si="23">-PMT(B$39/12,$B$35,$A45+$B$36,0)*$B$35-$A45</f>
        <v>3933.945364</v>
      </c>
      <c r="C45" s="12">
        <f t="shared" si="23"/>
        <v>4220.135129</v>
      </c>
      <c r="D45" s="12">
        <f t="shared" si="23"/>
        <v>4508.375021</v>
      </c>
      <c r="E45" s="12">
        <f t="shared" si="23"/>
        <v>4798.659856</v>
      </c>
      <c r="F45" s="12">
        <f t="shared" si="23"/>
        <v>5090.984217</v>
      </c>
      <c r="G45" s="12">
        <f t="shared" si="23"/>
        <v>5385.342453</v>
      </c>
      <c r="H45" s="12">
        <f t="shared" si="23"/>
        <v>5681.728687</v>
      </c>
      <c r="I45" s="12">
        <f t="shared" si="23"/>
        <v>5980.136814</v>
      </c>
      <c r="J45" s="12">
        <f t="shared" si="23"/>
        <v>6280.560507</v>
      </c>
      <c r="K45" s="12">
        <f t="shared" si="23"/>
        <v>6582.993216</v>
      </c>
      <c r="L45" s="12">
        <f t="shared" si="23"/>
        <v>6887.428176</v>
      </c>
      <c r="M45" s="12">
        <f t="shared" si="23"/>
        <v>7193.858407</v>
      </c>
      <c r="N45" s="12">
        <f t="shared" si="23"/>
        <v>7502.276716</v>
      </c>
      <c r="O45" s="12">
        <f t="shared" si="23"/>
        <v>7812.675704</v>
      </c>
      <c r="P45" s="12">
        <f t="shared" si="23"/>
        <v>9073.923319</v>
      </c>
      <c r="Q45" s="12">
        <f t="shared" si="23"/>
        <v>10694.0772</v>
      </c>
      <c r="R45" s="12">
        <f t="shared" si="23"/>
        <v>11355.47432</v>
      </c>
      <c r="S45" s="12">
        <f t="shared" si="23"/>
        <v>11688.99299</v>
      </c>
      <c r="T45" s="12">
        <f t="shared" si="23"/>
        <v>12024.37872</v>
      </c>
    </row>
    <row r="46" ht="15.75" customHeight="1">
      <c r="A46" s="13">
        <f t="shared" si="21"/>
        <v>25000</v>
      </c>
      <c r="B46" s="12">
        <f t="shared" ref="B46:T46" si="24">-PMT(B$39/12,$B$35,$A46+$B$36,0)*$B$35-$A46</f>
        <v>4872.889623</v>
      </c>
      <c r="C46" s="12">
        <f t="shared" si="24"/>
        <v>5230.094218</v>
      </c>
      <c r="D46" s="12">
        <f t="shared" si="24"/>
        <v>5589.857656</v>
      </c>
      <c r="E46" s="12">
        <f t="shared" si="24"/>
        <v>5952.173468</v>
      </c>
      <c r="F46" s="12">
        <f t="shared" si="24"/>
        <v>6317.034891</v>
      </c>
      <c r="G46" s="12">
        <f t="shared" si="24"/>
        <v>6684.434873</v>
      </c>
      <c r="H46" s="12">
        <f t="shared" si="24"/>
        <v>7054.366079</v>
      </c>
      <c r="I46" s="12">
        <f t="shared" si="24"/>
        <v>7426.820887</v>
      </c>
      <c r="J46" s="12">
        <f t="shared" si="24"/>
        <v>7801.791402</v>
      </c>
      <c r="K46" s="12">
        <f t="shared" si="24"/>
        <v>8179.269448</v>
      </c>
      <c r="L46" s="12">
        <f t="shared" si="24"/>
        <v>8559.246583</v>
      </c>
      <c r="M46" s="12">
        <f t="shared" si="24"/>
        <v>8941.714091</v>
      </c>
      <c r="N46" s="12">
        <f t="shared" si="24"/>
        <v>9326.662998</v>
      </c>
      <c r="O46" s="12">
        <f t="shared" si="24"/>
        <v>9714.084067</v>
      </c>
      <c r="P46" s="12">
        <f t="shared" si="24"/>
        <v>11288.29635</v>
      </c>
      <c r="Q46" s="12">
        <f t="shared" si="24"/>
        <v>13310.47353</v>
      </c>
      <c r="R46" s="12">
        <f t="shared" si="24"/>
        <v>14135.98904</v>
      </c>
      <c r="S46" s="12">
        <f t="shared" si="24"/>
        <v>14552.26668</v>
      </c>
      <c r="T46" s="12">
        <f t="shared" si="24"/>
        <v>14970.87468</v>
      </c>
    </row>
    <row r="47" ht="15.75" customHeight="1">
      <c r="A47" s="13">
        <f t="shared" si="21"/>
        <v>30000</v>
      </c>
      <c r="B47" s="12">
        <f t="shared" ref="B47:T47" si="25">-PMT(B$39/12,$B$35,$A47+$B$36,0)*$B$35-$A47</f>
        <v>5811.833882</v>
      </c>
      <c r="C47" s="12">
        <f t="shared" si="25"/>
        <v>6240.053307</v>
      </c>
      <c r="D47" s="12">
        <f t="shared" si="25"/>
        <v>6671.340292</v>
      </c>
      <c r="E47" s="12">
        <f t="shared" si="25"/>
        <v>7105.68708</v>
      </c>
      <c r="F47" s="12">
        <f t="shared" si="25"/>
        <v>7543.085565</v>
      </c>
      <c r="G47" s="12">
        <f t="shared" si="25"/>
        <v>7983.527293</v>
      </c>
      <c r="H47" s="12">
        <f t="shared" si="25"/>
        <v>8427.00347</v>
      </c>
      <c r="I47" s="12">
        <f t="shared" si="25"/>
        <v>8873.50496</v>
      </c>
      <c r="J47" s="12">
        <f t="shared" si="25"/>
        <v>9323.022297</v>
      </c>
      <c r="K47" s="12">
        <f t="shared" si="25"/>
        <v>9775.545681</v>
      </c>
      <c r="L47" s="12">
        <f t="shared" si="25"/>
        <v>10231.06499</v>
      </c>
      <c r="M47" s="12">
        <f t="shared" si="25"/>
        <v>10689.56978</v>
      </c>
      <c r="N47" s="12">
        <f t="shared" si="25"/>
        <v>11151.04928</v>
      </c>
      <c r="O47" s="12">
        <f t="shared" si="25"/>
        <v>11615.49243</v>
      </c>
      <c r="P47" s="12">
        <f t="shared" si="25"/>
        <v>13502.66938</v>
      </c>
      <c r="Q47" s="12">
        <f t="shared" si="25"/>
        <v>15926.86986</v>
      </c>
      <c r="R47" s="12">
        <f t="shared" si="25"/>
        <v>16916.50376</v>
      </c>
      <c r="S47" s="12">
        <f t="shared" si="25"/>
        <v>17415.54037</v>
      </c>
      <c r="T47" s="12">
        <f t="shared" si="25"/>
        <v>17917.37064</v>
      </c>
    </row>
    <row r="48" ht="15.75" customHeight="1">
      <c r="A48" s="13">
        <f t="shared" si="21"/>
        <v>35000</v>
      </c>
      <c r="B48" s="12">
        <f t="shared" ref="B48:T48" si="26">-PMT(B$39/12,$B$35,$A48+$B$36,0)*$B$35-$A48</f>
        <v>6750.778141</v>
      </c>
      <c r="C48" s="12">
        <f t="shared" si="26"/>
        <v>7250.012396</v>
      </c>
      <c r="D48" s="12">
        <f t="shared" si="26"/>
        <v>7752.822927</v>
      </c>
      <c r="E48" s="12">
        <f t="shared" si="26"/>
        <v>8259.200692</v>
      </c>
      <c r="F48" s="12">
        <f t="shared" si="26"/>
        <v>8769.136239</v>
      </c>
      <c r="G48" s="12">
        <f t="shared" si="26"/>
        <v>9282.619714</v>
      </c>
      <c r="H48" s="12">
        <f t="shared" si="26"/>
        <v>9799.640861</v>
      </c>
      <c r="I48" s="12">
        <f t="shared" si="26"/>
        <v>10320.18903</v>
      </c>
      <c r="J48" s="12">
        <f t="shared" si="26"/>
        <v>10844.25319</v>
      </c>
      <c r="K48" s="12">
        <f t="shared" si="26"/>
        <v>11371.82191</v>
      </c>
      <c r="L48" s="12">
        <f t="shared" si="26"/>
        <v>11902.88339</v>
      </c>
      <c r="M48" s="12">
        <f t="shared" si="26"/>
        <v>12437.42546</v>
      </c>
      <c r="N48" s="12">
        <f t="shared" si="26"/>
        <v>12975.43556</v>
      </c>
      <c r="O48" s="12">
        <f t="shared" si="26"/>
        <v>13516.90079</v>
      </c>
      <c r="P48" s="12">
        <f t="shared" si="26"/>
        <v>15717.04242</v>
      </c>
      <c r="Q48" s="12">
        <f t="shared" si="26"/>
        <v>18543.26619</v>
      </c>
      <c r="R48" s="12">
        <f t="shared" si="26"/>
        <v>19697.01848</v>
      </c>
      <c r="S48" s="12">
        <f t="shared" si="26"/>
        <v>20278.81407</v>
      </c>
      <c r="T48" s="12">
        <f t="shared" si="26"/>
        <v>20863.8666</v>
      </c>
    </row>
    <row r="49" ht="15.75" customHeight="1">
      <c r="A49" s="13">
        <f t="shared" si="21"/>
        <v>40000</v>
      </c>
      <c r="B49" s="12">
        <f t="shared" ref="B49:T49" si="27">-PMT(B$39/12,$B$35,$A49+$B$36,0)*$B$35-$A49</f>
        <v>7689.722399</v>
      </c>
      <c r="C49" s="12">
        <f t="shared" si="27"/>
        <v>8259.971485</v>
      </c>
      <c r="D49" s="12">
        <f t="shared" si="27"/>
        <v>8834.305562</v>
      </c>
      <c r="E49" s="12">
        <f t="shared" si="27"/>
        <v>9412.714304</v>
      </c>
      <c r="F49" s="12">
        <f t="shared" si="27"/>
        <v>9995.186913</v>
      </c>
      <c r="G49" s="12">
        <f t="shared" si="27"/>
        <v>10581.71213</v>
      </c>
      <c r="H49" s="12">
        <f t="shared" si="27"/>
        <v>11172.27825</v>
      </c>
      <c r="I49" s="12">
        <f t="shared" si="27"/>
        <v>11766.87311</v>
      </c>
      <c r="J49" s="12">
        <f t="shared" si="27"/>
        <v>12365.48409</v>
      </c>
      <c r="K49" s="12">
        <f t="shared" si="27"/>
        <v>12968.09815</v>
      </c>
      <c r="L49" s="12">
        <f t="shared" si="27"/>
        <v>13574.7018</v>
      </c>
      <c r="M49" s="12">
        <f t="shared" si="27"/>
        <v>14185.28114</v>
      </c>
      <c r="N49" s="12">
        <f t="shared" si="27"/>
        <v>14799.82184</v>
      </c>
      <c r="O49" s="12">
        <f t="shared" si="27"/>
        <v>15418.30916</v>
      </c>
      <c r="P49" s="12">
        <f t="shared" si="27"/>
        <v>17931.41545</v>
      </c>
      <c r="Q49" s="12">
        <f t="shared" si="27"/>
        <v>21159.66251</v>
      </c>
      <c r="R49" s="12">
        <f t="shared" si="27"/>
        <v>22477.5332</v>
      </c>
      <c r="S49" s="12">
        <f t="shared" si="27"/>
        <v>23142.08776</v>
      </c>
      <c r="T49" s="12">
        <f t="shared" si="27"/>
        <v>23810.36256</v>
      </c>
    </row>
    <row r="50" ht="15.75" customHeight="1">
      <c r="A50" s="13">
        <f t="shared" si="21"/>
        <v>45000</v>
      </c>
      <c r="B50" s="12">
        <f t="shared" ref="B50:T50" si="28">-PMT(B$39/12,$B$35,$A50+$B$36,0)*$B$35-$A50</f>
        <v>8628.666658</v>
      </c>
      <c r="C50" s="12">
        <f t="shared" si="28"/>
        <v>9269.930574</v>
      </c>
      <c r="D50" s="12">
        <f t="shared" si="28"/>
        <v>9915.788198</v>
      </c>
      <c r="E50" s="12">
        <f t="shared" si="28"/>
        <v>10566.22792</v>
      </c>
      <c r="F50" s="12">
        <f t="shared" si="28"/>
        <v>11221.23759</v>
      </c>
      <c r="G50" s="12">
        <f t="shared" si="28"/>
        <v>11880.80455</v>
      </c>
      <c r="H50" s="12">
        <f t="shared" si="28"/>
        <v>12544.91564</v>
      </c>
      <c r="I50" s="12">
        <f t="shared" si="28"/>
        <v>13213.55718</v>
      </c>
      <c r="J50" s="12">
        <f t="shared" si="28"/>
        <v>13886.71498</v>
      </c>
      <c r="K50" s="12">
        <f t="shared" si="28"/>
        <v>14564.37438</v>
      </c>
      <c r="L50" s="12">
        <f t="shared" si="28"/>
        <v>15246.52021</v>
      </c>
      <c r="M50" s="12">
        <f t="shared" si="28"/>
        <v>15933.13683</v>
      </c>
      <c r="N50" s="12">
        <f t="shared" si="28"/>
        <v>16624.20813</v>
      </c>
      <c r="O50" s="12">
        <f t="shared" si="28"/>
        <v>17319.71752</v>
      </c>
      <c r="P50" s="12">
        <f t="shared" si="28"/>
        <v>20145.78848</v>
      </c>
      <c r="Q50" s="12">
        <f t="shared" si="28"/>
        <v>23776.05884</v>
      </c>
      <c r="R50" s="12">
        <f t="shared" si="28"/>
        <v>25258.04791</v>
      </c>
      <c r="S50" s="12">
        <f t="shared" si="28"/>
        <v>26005.36145</v>
      </c>
      <c r="T50" s="12">
        <f t="shared" si="28"/>
        <v>26756.85852</v>
      </c>
    </row>
    <row r="51" ht="15.75" customHeight="1">
      <c r="A51" s="13">
        <f t="shared" si="21"/>
        <v>50000</v>
      </c>
      <c r="B51" s="12">
        <f t="shared" ref="B51:T51" si="29">-PMT(B$39/12,$B$35,$A51+$B$36,0)*$B$35-$A51</f>
        <v>9567.610917</v>
      </c>
      <c r="C51" s="12">
        <f t="shared" si="29"/>
        <v>10279.88966</v>
      </c>
      <c r="D51" s="12">
        <f t="shared" si="29"/>
        <v>10997.27083</v>
      </c>
      <c r="E51" s="12">
        <f t="shared" si="29"/>
        <v>11719.74153</v>
      </c>
      <c r="F51" s="12">
        <f t="shared" si="29"/>
        <v>12447.28826</v>
      </c>
      <c r="G51" s="12">
        <f t="shared" si="29"/>
        <v>13179.89697</v>
      </c>
      <c r="H51" s="12">
        <f t="shared" si="29"/>
        <v>13917.55304</v>
      </c>
      <c r="I51" s="12">
        <f t="shared" si="29"/>
        <v>14660.24125</v>
      </c>
      <c r="J51" s="12">
        <f t="shared" si="29"/>
        <v>15407.94588</v>
      </c>
      <c r="K51" s="12">
        <f t="shared" si="29"/>
        <v>16160.65061</v>
      </c>
      <c r="L51" s="12">
        <f t="shared" si="29"/>
        <v>16918.33861</v>
      </c>
      <c r="M51" s="12">
        <f t="shared" si="29"/>
        <v>17680.99251</v>
      </c>
      <c r="N51" s="12">
        <f t="shared" si="29"/>
        <v>18448.59441</v>
      </c>
      <c r="O51" s="12">
        <f t="shared" si="29"/>
        <v>19221.12588</v>
      </c>
      <c r="P51" s="12">
        <f t="shared" si="29"/>
        <v>22360.16151</v>
      </c>
      <c r="Q51" s="12">
        <f t="shared" si="29"/>
        <v>26392.45517</v>
      </c>
      <c r="R51" s="12">
        <f t="shared" si="29"/>
        <v>28038.56263</v>
      </c>
      <c r="S51" s="12">
        <f t="shared" si="29"/>
        <v>28868.63515</v>
      </c>
      <c r="T51" s="12">
        <f t="shared" si="29"/>
        <v>29703.35448</v>
      </c>
    </row>
    <row r="52" ht="15.75" customHeight="1">
      <c r="A52" s="13">
        <f t="shared" si="21"/>
        <v>55000</v>
      </c>
      <c r="B52" s="12">
        <f t="shared" ref="B52:T52" si="30">-PMT(B$39/12,$B$35,$A52+$B$36,0)*$B$35-$A52</f>
        <v>10506.55518</v>
      </c>
      <c r="C52" s="12">
        <f t="shared" si="30"/>
        <v>11289.84875</v>
      </c>
      <c r="D52" s="12">
        <f t="shared" si="30"/>
        <v>12078.75347</v>
      </c>
      <c r="E52" s="12">
        <f t="shared" si="30"/>
        <v>12873.25514</v>
      </c>
      <c r="F52" s="12">
        <f t="shared" si="30"/>
        <v>13673.33894</v>
      </c>
      <c r="G52" s="12">
        <f t="shared" si="30"/>
        <v>14478.98939</v>
      </c>
      <c r="H52" s="12">
        <f t="shared" si="30"/>
        <v>15290.19043</v>
      </c>
      <c r="I52" s="12">
        <f t="shared" si="30"/>
        <v>16106.92533</v>
      </c>
      <c r="J52" s="12">
        <f t="shared" si="30"/>
        <v>16929.17677</v>
      </c>
      <c r="K52" s="12">
        <f t="shared" si="30"/>
        <v>17756.92684</v>
      </c>
      <c r="L52" s="12">
        <f t="shared" si="30"/>
        <v>18590.15702</v>
      </c>
      <c r="M52" s="12">
        <f t="shared" si="30"/>
        <v>19428.8482</v>
      </c>
      <c r="N52" s="12">
        <f t="shared" si="30"/>
        <v>20272.98069</v>
      </c>
      <c r="O52" s="12">
        <f t="shared" si="30"/>
        <v>21122.53425</v>
      </c>
      <c r="P52" s="12">
        <f t="shared" si="30"/>
        <v>24574.53454</v>
      </c>
      <c r="Q52" s="12">
        <f t="shared" si="30"/>
        <v>29008.8515</v>
      </c>
      <c r="R52" s="12">
        <f t="shared" si="30"/>
        <v>30819.07735</v>
      </c>
      <c r="S52" s="12">
        <f t="shared" si="30"/>
        <v>31731.90884</v>
      </c>
      <c r="T52" s="12">
        <f t="shared" si="30"/>
        <v>32649.85044</v>
      </c>
    </row>
    <row r="53" ht="15.75" customHeight="1">
      <c r="A53" s="13">
        <f t="shared" si="21"/>
        <v>60000</v>
      </c>
      <c r="B53" s="12">
        <f t="shared" ref="B53:P53" si="31">-PMT(B$39/12,$B$35,$A53+$B$36,0)*$B$35-$A53</f>
        <v>11445.49944</v>
      </c>
      <c r="C53" s="12">
        <f t="shared" si="31"/>
        <v>12299.80784</v>
      </c>
      <c r="D53" s="12">
        <f t="shared" si="31"/>
        <v>13160.2361</v>
      </c>
      <c r="E53" s="12">
        <f t="shared" si="31"/>
        <v>14026.76875</v>
      </c>
      <c r="F53" s="12">
        <f t="shared" si="31"/>
        <v>14899.38961</v>
      </c>
      <c r="G53" s="12">
        <f t="shared" si="31"/>
        <v>15778.08181</v>
      </c>
      <c r="H53" s="12">
        <f t="shared" si="31"/>
        <v>16662.82782</v>
      </c>
      <c r="I53" s="12">
        <f t="shared" si="31"/>
        <v>17553.6094</v>
      </c>
      <c r="J53" s="12">
        <f t="shared" si="31"/>
        <v>18450.40767</v>
      </c>
      <c r="K53" s="12">
        <f t="shared" si="31"/>
        <v>19353.20307</v>
      </c>
      <c r="L53" s="12">
        <f t="shared" si="31"/>
        <v>20261.97543</v>
      </c>
      <c r="M53" s="12">
        <f t="shared" si="31"/>
        <v>21176.70388</v>
      </c>
      <c r="N53" s="12">
        <f t="shared" si="31"/>
        <v>22097.36697</v>
      </c>
      <c r="O53" s="12">
        <f t="shared" si="31"/>
        <v>23023.94261</v>
      </c>
      <c r="P53" s="12">
        <f t="shared" si="31"/>
        <v>26788.90758</v>
      </c>
      <c r="Q53" s="12"/>
      <c r="R53" s="12"/>
      <c r="S53" s="12"/>
      <c r="T53" s="12"/>
    </row>
    <row r="54" ht="15.75" customHeight="1">
      <c r="A54" s="13">
        <f t="shared" si="21"/>
        <v>65000</v>
      </c>
      <c r="B54" s="12">
        <f t="shared" ref="B54:P54" si="32">-PMT(B$39/12,$B$35,$A54+$B$36,0)*$B$35-$A54</f>
        <v>12384.44369</v>
      </c>
      <c r="C54" s="12">
        <f t="shared" si="32"/>
        <v>13309.76693</v>
      </c>
      <c r="D54" s="12">
        <f t="shared" si="32"/>
        <v>14241.71874</v>
      </c>
      <c r="E54" s="12">
        <f t="shared" si="32"/>
        <v>15180.28236</v>
      </c>
      <c r="F54" s="12">
        <f t="shared" si="32"/>
        <v>16125.44028</v>
      </c>
      <c r="G54" s="12">
        <f t="shared" si="32"/>
        <v>17077.17423</v>
      </c>
      <c r="H54" s="12">
        <f t="shared" si="32"/>
        <v>18035.46521</v>
      </c>
      <c r="I54" s="12">
        <f t="shared" si="32"/>
        <v>19000.29347</v>
      </c>
      <c r="J54" s="12">
        <f t="shared" si="32"/>
        <v>19971.63856</v>
      </c>
      <c r="K54" s="12">
        <f t="shared" si="32"/>
        <v>20949.47931</v>
      </c>
      <c r="L54" s="12">
        <f t="shared" si="32"/>
        <v>21933.79383</v>
      </c>
      <c r="M54" s="12">
        <f t="shared" si="32"/>
        <v>22924.55956</v>
      </c>
      <c r="N54" s="12">
        <f t="shared" si="32"/>
        <v>23921.75325</v>
      </c>
      <c r="O54" s="12">
        <f t="shared" si="32"/>
        <v>24925.35097</v>
      </c>
      <c r="P54" s="12">
        <f t="shared" si="32"/>
        <v>29003.28061</v>
      </c>
      <c r="Q54" s="12"/>
      <c r="R54" s="12"/>
      <c r="S54" s="12"/>
      <c r="T54" s="12"/>
    </row>
    <row r="55" ht="15.75" customHeight="1">
      <c r="A55" s="14">
        <v>67500.0</v>
      </c>
      <c r="B55" s="12">
        <f t="shared" ref="B55:P55" si="33">-PMT(B$39/12,$B$35,$A55+$B$36,0)*$B$35-$A55</f>
        <v>12853.91582</v>
      </c>
      <c r="C55" s="12">
        <f t="shared" si="33"/>
        <v>13814.74647</v>
      </c>
      <c r="D55" s="12">
        <f t="shared" si="33"/>
        <v>14782.46006</v>
      </c>
      <c r="E55" s="12">
        <f t="shared" si="33"/>
        <v>15757.03917</v>
      </c>
      <c r="F55" s="12">
        <f t="shared" si="33"/>
        <v>16738.46562</v>
      </c>
      <c r="G55" s="12">
        <f t="shared" si="33"/>
        <v>17726.72044</v>
      </c>
      <c r="H55" s="12">
        <f t="shared" si="33"/>
        <v>18721.78391</v>
      </c>
      <c r="I55" s="12">
        <f t="shared" si="33"/>
        <v>19723.63551</v>
      </c>
      <c r="J55" s="12">
        <f t="shared" si="33"/>
        <v>20732.25401</v>
      </c>
      <c r="K55" s="12">
        <f t="shared" si="33"/>
        <v>21747.61742</v>
      </c>
      <c r="L55" s="12">
        <f t="shared" si="33"/>
        <v>22769.70303</v>
      </c>
      <c r="M55" s="12">
        <f t="shared" si="33"/>
        <v>23798.48741</v>
      </c>
      <c r="N55" s="12">
        <f t="shared" si="33"/>
        <v>24833.9464</v>
      </c>
      <c r="O55" s="12">
        <f t="shared" si="33"/>
        <v>25876.05515</v>
      </c>
      <c r="P55" s="12">
        <f t="shared" si="33"/>
        <v>30110.46712</v>
      </c>
      <c r="Q55" s="12"/>
      <c r="R55" s="12"/>
      <c r="S55" s="12"/>
      <c r="T55" s="12"/>
    </row>
    <row r="56" ht="15.75" customHeight="1">
      <c r="A56" s="13">
        <f>A54+5000</f>
        <v>70000</v>
      </c>
      <c r="B56" s="12">
        <f t="shared" ref="B56:K56" si="34">-PMT(B$39/12,$B$35,$A56+$B$36,0)*$B$35-$A56</f>
        <v>13323.38795</v>
      </c>
      <c r="C56" s="12">
        <f t="shared" si="34"/>
        <v>14319.72602</v>
      </c>
      <c r="D56" s="12">
        <f t="shared" si="34"/>
        <v>15323.20138</v>
      </c>
      <c r="E56" s="12">
        <f t="shared" si="34"/>
        <v>16333.79598</v>
      </c>
      <c r="F56" s="12">
        <f t="shared" si="34"/>
        <v>17351.49096</v>
      </c>
      <c r="G56" s="12">
        <f t="shared" si="34"/>
        <v>18376.26665</v>
      </c>
      <c r="H56" s="12">
        <f t="shared" si="34"/>
        <v>19408.1026</v>
      </c>
      <c r="I56" s="12">
        <f t="shared" si="34"/>
        <v>20446.97754</v>
      </c>
      <c r="J56" s="12">
        <f t="shared" si="34"/>
        <v>21492.86946</v>
      </c>
      <c r="K56" s="12">
        <f t="shared" si="34"/>
        <v>22545.75554</v>
      </c>
      <c r="L56" s="12"/>
      <c r="M56" s="12"/>
      <c r="N56" s="12"/>
      <c r="O56" s="12"/>
      <c r="P56" s="12"/>
      <c r="Q56" s="12"/>
      <c r="R56" s="12"/>
      <c r="S56" s="12"/>
      <c r="T56" s="12"/>
    </row>
    <row r="57" ht="15.75" customHeight="1">
      <c r="A57" s="13"/>
      <c r="B57" s="12"/>
      <c r="C57" s="12"/>
      <c r="D57" s="12"/>
      <c r="E57" s="12"/>
      <c r="F57" s="12"/>
      <c r="G57" s="12"/>
      <c r="H57" s="12"/>
      <c r="I57" s="12"/>
      <c r="J57" s="12"/>
      <c r="K57" s="12"/>
      <c r="L57" s="12"/>
      <c r="M57" s="12"/>
      <c r="N57" s="12"/>
      <c r="O57" s="12"/>
      <c r="P57" s="12"/>
      <c r="Q57" s="12"/>
      <c r="R57" s="12"/>
      <c r="S57" s="12"/>
      <c r="T57" s="12"/>
    </row>
    <row r="58" ht="15.75" customHeight="1">
      <c r="A58" s="13"/>
      <c r="B58" s="12"/>
      <c r="C58" s="12"/>
      <c r="D58" s="12"/>
      <c r="E58" s="12"/>
      <c r="F58" s="12"/>
      <c r="G58" s="12"/>
      <c r="H58" s="12"/>
      <c r="I58" s="12"/>
      <c r="J58" s="12"/>
      <c r="K58" s="12"/>
      <c r="L58" s="12"/>
      <c r="M58" s="12"/>
      <c r="N58" s="12"/>
      <c r="O58" s="12"/>
      <c r="P58" s="12"/>
      <c r="Q58" s="12"/>
      <c r="R58" s="12"/>
      <c r="S58" s="12"/>
      <c r="T58" s="12"/>
    </row>
    <row r="59" ht="15.75" customHeight="1">
      <c r="A59" s="13"/>
      <c r="B59" s="16"/>
      <c r="C59" s="16"/>
      <c r="D59" s="16"/>
      <c r="E59" s="16"/>
      <c r="F59" s="16"/>
      <c r="G59" s="16"/>
      <c r="H59" s="16"/>
      <c r="I59" s="16"/>
      <c r="J59" s="16"/>
      <c r="K59" s="16"/>
      <c r="L59" s="16"/>
      <c r="M59" s="16"/>
      <c r="N59" s="16"/>
      <c r="O59" s="16"/>
      <c r="P59" s="16"/>
      <c r="Q59" s="16"/>
      <c r="R59" s="16"/>
      <c r="S59" s="17"/>
      <c r="T59" s="18"/>
    </row>
    <row r="60" ht="15.75" customHeight="1">
      <c r="A60" s="13"/>
      <c r="B60" s="12"/>
      <c r="C60" s="12"/>
      <c r="D60" s="12"/>
      <c r="E60" s="12"/>
      <c r="F60" s="12"/>
      <c r="G60" s="12"/>
      <c r="H60" s="12"/>
      <c r="I60" s="12"/>
      <c r="J60" s="12"/>
      <c r="K60" s="12"/>
      <c r="L60" s="12"/>
      <c r="M60" s="12"/>
      <c r="N60" s="12"/>
      <c r="O60" s="12"/>
      <c r="P60" s="12"/>
      <c r="Q60" s="12"/>
      <c r="R60" s="12"/>
      <c r="S60" s="12"/>
      <c r="T60" s="12"/>
    </row>
    <row r="61" ht="15.75" customHeight="1">
      <c r="C61" s="16"/>
    </row>
    <row r="62" ht="15.75" customHeight="1">
      <c r="C62" s="16"/>
    </row>
    <row r="63" ht="15.75" customHeight="1">
      <c r="C63" s="16"/>
    </row>
    <row r="64" ht="15.75" customHeight="1">
      <c r="C64" s="16"/>
    </row>
    <row r="65" ht="15.75" customHeight="1">
      <c r="C65" s="16"/>
    </row>
    <row r="66" ht="15.75" customHeight="1">
      <c r="C66" s="16"/>
    </row>
    <row r="67" ht="15.75" customHeight="1">
      <c r="C67" s="16"/>
    </row>
    <row r="68" ht="15.75" customHeight="1">
      <c r="C68" s="16"/>
    </row>
    <row r="69" ht="15.75" customHeight="1">
      <c r="C69" s="16"/>
    </row>
    <row r="70" ht="15.75" customHeight="1">
      <c r="C70" s="16"/>
    </row>
    <row r="71" ht="15.75" customHeight="1">
      <c r="C71" s="16"/>
    </row>
    <row r="72" ht="15.75" customHeight="1">
      <c r="C72" s="16"/>
    </row>
    <row r="73" ht="15.75" customHeight="1">
      <c r="C73" s="16"/>
    </row>
    <row r="74" ht="15.75" customHeight="1">
      <c r="C74" s="16"/>
    </row>
    <row r="75" ht="15.75" customHeight="1">
      <c r="C75" s="16"/>
    </row>
    <row r="76" ht="15.75" customHeight="1">
      <c r="C76" s="16"/>
    </row>
    <row r="77" ht="15.75" customHeight="1">
      <c r="C77" s="16"/>
    </row>
    <row r="78" ht="15.75" customHeight="1">
      <c r="C78" s="16"/>
    </row>
    <row r="79" ht="15.75" customHeight="1">
      <c r="C79" s="16"/>
    </row>
    <row r="80" ht="15.75" customHeight="1">
      <c r="C80" s="16"/>
    </row>
    <row r="81" ht="15.75" customHeight="1">
      <c r="C81" s="16"/>
    </row>
    <row r="82" ht="15.75" customHeight="1">
      <c r="C82" s="16"/>
    </row>
    <row r="83" ht="15.75" customHeight="1">
      <c r="C83" s="16"/>
    </row>
    <row r="84" ht="15.75" customHeight="1">
      <c r="C84" s="16"/>
    </row>
    <row r="85" ht="15.75" customHeight="1">
      <c r="C85" s="16"/>
    </row>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3.14"/>
    <col customWidth="1" min="2" max="6" width="14.43"/>
  </cols>
  <sheetData>
    <row r="1" ht="15.75" customHeight="1">
      <c r="A1" s="4"/>
      <c r="B1" s="5"/>
      <c r="C1" s="5"/>
      <c r="D1" s="5"/>
      <c r="E1" s="5"/>
      <c r="F1" s="5"/>
      <c r="G1" s="5"/>
      <c r="H1" s="5"/>
      <c r="I1" s="5"/>
      <c r="J1" s="5"/>
      <c r="K1" s="5"/>
      <c r="L1" s="5"/>
      <c r="M1" s="5"/>
      <c r="N1" s="5"/>
      <c r="O1" s="5"/>
      <c r="P1" s="5"/>
      <c r="Q1" s="5"/>
      <c r="R1" s="5"/>
      <c r="S1" s="5"/>
      <c r="T1" s="5"/>
      <c r="U1" s="5"/>
      <c r="V1" s="5"/>
      <c r="W1" s="5"/>
      <c r="X1" s="5"/>
      <c r="Y1" s="5"/>
      <c r="Z1" s="5"/>
    </row>
    <row r="2" ht="35.25" customHeight="1">
      <c r="A2" s="2"/>
      <c r="B2" s="5"/>
      <c r="C2" s="5"/>
      <c r="D2" s="5"/>
      <c r="E2" s="5"/>
      <c r="F2" s="5"/>
      <c r="G2" s="5"/>
      <c r="H2" s="5"/>
      <c r="I2" s="5"/>
      <c r="J2" s="5"/>
      <c r="K2" s="5"/>
      <c r="L2" s="5"/>
      <c r="M2" s="5"/>
      <c r="N2" s="5"/>
      <c r="O2" s="5"/>
      <c r="P2" s="5"/>
      <c r="Q2" s="5"/>
      <c r="R2" s="5"/>
      <c r="S2" s="5"/>
      <c r="T2" s="5"/>
      <c r="U2" s="5"/>
      <c r="V2" s="5"/>
      <c r="W2" s="5"/>
      <c r="X2" s="5"/>
      <c r="Y2" s="5"/>
      <c r="Z2" s="5"/>
    </row>
    <row r="3" ht="15.75" customHeight="1">
      <c r="A3" s="4"/>
      <c r="B3" s="5"/>
      <c r="C3" s="5"/>
      <c r="D3" s="5"/>
      <c r="E3" s="5"/>
      <c r="F3" s="5"/>
      <c r="G3" s="5"/>
      <c r="H3" s="5"/>
      <c r="I3" s="5"/>
      <c r="J3" s="5"/>
      <c r="K3" s="5"/>
      <c r="L3" s="5"/>
      <c r="M3" s="5"/>
      <c r="N3" s="5"/>
      <c r="O3" s="5"/>
      <c r="P3" s="5"/>
      <c r="Q3" s="5"/>
      <c r="R3" s="5"/>
      <c r="S3" s="5"/>
      <c r="T3" s="5"/>
      <c r="U3" s="5"/>
      <c r="V3" s="5"/>
      <c r="W3" s="5"/>
      <c r="X3" s="5"/>
      <c r="Y3" s="5"/>
      <c r="Z3" s="5"/>
    </row>
    <row r="4" ht="15.75" customHeight="1">
      <c r="A4" s="19" t="s">
        <v>29</v>
      </c>
      <c r="B4" s="5"/>
      <c r="C4" s="5"/>
      <c r="D4" s="5"/>
      <c r="E4" s="5"/>
      <c r="F4" s="5"/>
      <c r="G4" s="5"/>
      <c r="H4" s="5"/>
      <c r="I4" s="5"/>
      <c r="J4" s="5"/>
      <c r="K4" s="5"/>
      <c r="L4" s="5"/>
      <c r="M4" s="5"/>
      <c r="N4" s="5"/>
      <c r="O4" s="5"/>
      <c r="P4" s="5"/>
      <c r="Q4" s="5"/>
      <c r="R4" s="5"/>
      <c r="S4" s="5"/>
      <c r="T4" s="5"/>
      <c r="U4" s="5"/>
      <c r="V4" s="5"/>
      <c r="W4" s="5"/>
      <c r="X4" s="5"/>
      <c r="Y4" s="5"/>
      <c r="Z4" s="5"/>
    </row>
    <row r="5" ht="15.75" customHeight="1">
      <c r="A5" s="4"/>
      <c r="B5" s="5"/>
      <c r="C5" s="5"/>
      <c r="D5" s="5"/>
      <c r="E5" s="5"/>
      <c r="F5" s="5"/>
      <c r="G5" s="5"/>
      <c r="H5" s="5"/>
      <c r="I5" s="5"/>
      <c r="J5" s="5"/>
      <c r="K5" s="5"/>
      <c r="L5" s="5"/>
      <c r="M5" s="5"/>
      <c r="N5" s="5"/>
      <c r="O5" s="5"/>
      <c r="P5" s="5"/>
      <c r="Q5" s="5"/>
      <c r="R5" s="5"/>
      <c r="S5" s="5"/>
      <c r="T5" s="5"/>
      <c r="U5" s="5"/>
      <c r="V5" s="5"/>
      <c r="W5" s="5"/>
      <c r="X5" s="5"/>
      <c r="Y5" s="5"/>
      <c r="Z5" s="5"/>
    </row>
    <row r="6" ht="15.75" customHeight="1">
      <c r="A6" s="4" t="s">
        <v>30</v>
      </c>
      <c r="B6" s="5"/>
      <c r="C6" s="5"/>
      <c r="D6" s="5"/>
      <c r="E6" s="5"/>
      <c r="F6" s="5"/>
      <c r="G6" s="5"/>
      <c r="H6" s="5"/>
      <c r="I6" s="5"/>
      <c r="J6" s="5"/>
      <c r="K6" s="5"/>
      <c r="L6" s="5"/>
      <c r="M6" s="5"/>
      <c r="N6" s="5"/>
      <c r="O6" s="5"/>
      <c r="P6" s="5"/>
      <c r="Q6" s="5"/>
      <c r="R6" s="5"/>
      <c r="S6" s="5"/>
      <c r="T6" s="5"/>
      <c r="U6" s="5"/>
      <c r="V6" s="5"/>
      <c r="W6" s="5"/>
      <c r="X6" s="5"/>
      <c r="Y6" s="5"/>
      <c r="Z6" s="5"/>
    </row>
    <row r="7" ht="15.75" customHeight="1">
      <c r="A7" s="5"/>
      <c r="B7" s="5"/>
      <c r="C7" s="5"/>
      <c r="D7" s="5"/>
      <c r="E7" s="5"/>
      <c r="F7" s="5"/>
      <c r="G7" s="5"/>
      <c r="H7" s="5"/>
      <c r="I7" s="5"/>
      <c r="J7" s="5"/>
      <c r="K7" s="5"/>
      <c r="L7" s="5"/>
      <c r="M7" s="5"/>
      <c r="N7" s="5"/>
      <c r="O7" s="5"/>
      <c r="P7" s="5"/>
      <c r="Q7" s="5"/>
      <c r="R7" s="5"/>
      <c r="S7" s="5"/>
      <c r="T7" s="5"/>
      <c r="U7" s="5"/>
      <c r="V7" s="5"/>
      <c r="W7" s="5"/>
      <c r="X7" s="5"/>
      <c r="Y7" s="5"/>
      <c r="Z7" s="5"/>
    </row>
    <row r="8" ht="15.75" customHeight="1">
      <c r="A8" s="5" t="s">
        <v>31</v>
      </c>
      <c r="B8" s="5"/>
      <c r="C8" s="5"/>
      <c r="D8" s="5"/>
      <c r="E8" s="5"/>
      <c r="F8" s="5"/>
      <c r="G8" s="5"/>
      <c r="H8" s="5"/>
      <c r="I8" s="5"/>
      <c r="J8" s="5"/>
      <c r="K8" s="5"/>
      <c r="L8" s="5"/>
      <c r="M8" s="5"/>
      <c r="N8" s="5"/>
      <c r="O8" s="5"/>
      <c r="P8" s="5"/>
      <c r="Q8" s="5"/>
      <c r="R8" s="5"/>
      <c r="S8" s="5"/>
      <c r="T8" s="5"/>
      <c r="U8" s="5"/>
      <c r="V8" s="5"/>
      <c r="W8" s="5"/>
      <c r="X8" s="5"/>
      <c r="Y8" s="5"/>
      <c r="Z8" s="5"/>
    </row>
    <row r="9" ht="15.75" customHeight="1">
      <c r="A9" s="5" t="s">
        <v>32</v>
      </c>
      <c r="B9" s="5"/>
      <c r="C9" s="5"/>
      <c r="D9" s="5"/>
      <c r="E9" s="5"/>
      <c r="F9" s="5"/>
      <c r="G9" s="5"/>
      <c r="H9" s="5"/>
      <c r="I9" s="5"/>
      <c r="J9" s="5"/>
      <c r="K9" s="5"/>
      <c r="L9" s="5"/>
      <c r="M9" s="5"/>
      <c r="N9" s="5"/>
      <c r="O9" s="5"/>
      <c r="P9" s="5"/>
      <c r="Q9" s="5"/>
      <c r="R9" s="5"/>
      <c r="S9" s="5"/>
      <c r="T9" s="5"/>
      <c r="U9" s="5"/>
      <c r="V9" s="5"/>
      <c r="W9" s="5"/>
      <c r="X9" s="5"/>
      <c r="Y9" s="5"/>
      <c r="Z9" s="5"/>
    </row>
    <row r="10" ht="15.75" customHeight="1">
      <c r="A10" s="5" t="s">
        <v>33</v>
      </c>
      <c r="B10" s="5"/>
      <c r="C10" s="5"/>
      <c r="D10" s="5"/>
      <c r="E10" s="5"/>
      <c r="F10" s="5"/>
      <c r="G10" s="5"/>
      <c r="H10" s="5"/>
      <c r="I10" s="5"/>
      <c r="J10" s="5"/>
      <c r="K10" s="5"/>
      <c r="L10" s="5"/>
      <c r="M10" s="5"/>
      <c r="N10" s="5"/>
      <c r="O10" s="5"/>
      <c r="P10" s="5"/>
      <c r="Q10" s="5"/>
      <c r="R10" s="5"/>
      <c r="S10" s="5"/>
      <c r="T10" s="5"/>
      <c r="U10" s="5"/>
      <c r="V10" s="5"/>
      <c r="W10" s="5"/>
      <c r="X10" s="5"/>
      <c r="Y10" s="5"/>
      <c r="Z10" s="5"/>
    </row>
    <row r="11" ht="15.75" customHeight="1">
      <c r="A11" s="5" t="s">
        <v>4</v>
      </c>
      <c r="B11" s="5"/>
      <c r="C11" s="5"/>
      <c r="D11" s="5"/>
      <c r="E11" s="5"/>
      <c r="F11" s="5"/>
      <c r="G11" s="5"/>
      <c r="H11" s="5"/>
      <c r="I11" s="5"/>
      <c r="J11" s="5"/>
      <c r="K11" s="5"/>
      <c r="L11" s="5"/>
      <c r="M11" s="5"/>
      <c r="N11" s="5"/>
      <c r="O11" s="5"/>
      <c r="P11" s="5"/>
      <c r="Q11" s="5"/>
      <c r="R11" s="5"/>
      <c r="S11" s="5"/>
      <c r="T11" s="5"/>
      <c r="U11" s="5"/>
      <c r="V11" s="5"/>
      <c r="W11" s="5"/>
      <c r="X11" s="5"/>
      <c r="Y11" s="5"/>
      <c r="Z11" s="5"/>
    </row>
    <row r="12" ht="15.7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ht="15.75" customHeight="1">
      <c r="A13" s="6" t="s">
        <v>5</v>
      </c>
      <c r="B13" s="7">
        <v>36.0</v>
      </c>
      <c r="C13" s="5"/>
      <c r="D13" s="5"/>
      <c r="E13" s="5"/>
      <c r="F13" s="5"/>
      <c r="G13" s="5"/>
      <c r="H13" s="5"/>
      <c r="I13" s="5"/>
      <c r="J13" s="5"/>
      <c r="K13" s="5"/>
      <c r="L13" s="5"/>
      <c r="M13" s="5"/>
      <c r="N13" s="5"/>
      <c r="O13" s="5"/>
      <c r="P13" s="5"/>
      <c r="Q13" s="5"/>
      <c r="R13" s="5"/>
      <c r="S13" s="5"/>
      <c r="T13" s="5"/>
      <c r="U13" s="5"/>
      <c r="V13" s="5"/>
      <c r="W13" s="5"/>
      <c r="X13" s="5"/>
      <c r="Y13" s="5"/>
      <c r="Z13" s="5"/>
    </row>
    <row r="14" ht="15.75" customHeight="1">
      <c r="A14" s="8" t="s">
        <v>34</v>
      </c>
      <c r="B14" s="9">
        <v>150.0</v>
      </c>
      <c r="C14" s="5"/>
      <c r="D14" s="5"/>
      <c r="E14" s="5"/>
      <c r="F14" s="5"/>
      <c r="G14" s="5"/>
      <c r="H14" s="5"/>
      <c r="I14" s="5"/>
      <c r="J14" s="5"/>
      <c r="K14" s="5"/>
      <c r="L14" s="5"/>
      <c r="M14" s="5"/>
      <c r="N14" s="5"/>
      <c r="O14" s="5"/>
      <c r="P14" s="5"/>
      <c r="Q14" s="5"/>
      <c r="R14" s="5"/>
      <c r="S14" s="5"/>
      <c r="T14" s="5"/>
      <c r="U14" s="5"/>
      <c r="V14" s="5"/>
      <c r="W14" s="5"/>
      <c r="X14" s="5"/>
      <c r="Y14" s="5"/>
      <c r="Z14" s="5"/>
    </row>
    <row r="15" ht="15.7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5.75" hidden="1" customHeight="1">
      <c r="A16" s="5" t="str">
        <f>'Total Cost of Borrowing - NZ'!A15</f>
        <v>Risk Grade</v>
      </c>
      <c r="B16" s="5" t="str">
        <f>'Total Cost of Borrowing - NZ'!B15</f>
        <v>A1</v>
      </c>
      <c r="C16" s="5" t="str">
        <f>'Total Cost of Borrowing - NZ'!C15</f>
        <v>A2</v>
      </c>
      <c r="D16" s="5" t="str">
        <f>'Total Cost of Borrowing - NZ'!D15</f>
        <v>A3</v>
      </c>
      <c r="E16" s="5" t="str">
        <f>'Total Cost of Borrowing - NZ'!E15</f>
        <v>A4</v>
      </c>
      <c r="F16" s="5" t="str">
        <f>'Total Cost of Borrowing - NZ'!F15</f>
        <v>A5</v>
      </c>
      <c r="G16" s="5" t="str">
        <f>'Total Cost of Borrowing - NZ'!G15</f>
        <v>B1</v>
      </c>
      <c r="H16" s="5" t="str">
        <f>'Total Cost of Borrowing - NZ'!H15</f>
        <v>B2</v>
      </c>
      <c r="I16" s="5" t="str">
        <f>'Total Cost of Borrowing - NZ'!I15</f>
        <v>B3</v>
      </c>
      <c r="J16" s="5" t="str">
        <f>'Total Cost of Borrowing - NZ'!J15</f>
        <v>B4</v>
      </c>
      <c r="K16" s="5" t="str">
        <f>'Total Cost of Borrowing - NZ'!K15</f>
        <v>B5</v>
      </c>
      <c r="L16" s="5" t="str">
        <f>'Total Cost of Borrowing - NZ'!L15</f>
        <v>C1</v>
      </c>
      <c r="M16" s="5" t="str">
        <f>'Total Cost of Borrowing - NZ'!M15</f>
        <v>C2</v>
      </c>
      <c r="N16" s="5" t="str">
        <f>'Total Cost of Borrowing - NZ'!N15</f>
        <v>C3</v>
      </c>
      <c r="O16" s="5" t="str">
        <f>'Total Cost of Borrowing - NZ'!O15</f>
        <v>C4</v>
      </c>
      <c r="P16" s="5" t="str">
        <f>'Total Cost of Borrowing - NZ'!P15</f>
        <v>C5</v>
      </c>
      <c r="Q16" s="5" t="str">
        <f>'Total Cost of Borrowing - NZ'!Q15</f>
        <v>D1</v>
      </c>
      <c r="R16" s="5" t="str">
        <f>'Total Cost of Borrowing - NZ'!R15</f>
        <v>D2</v>
      </c>
      <c r="S16" s="5" t="str">
        <f>'Total Cost of Borrowing - NZ'!S15</f>
        <v>D3</v>
      </c>
      <c r="T16" s="5" t="str">
        <f>'Total Cost of Borrowing - NZ'!T15</f>
        <v>D4</v>
      </c>
      <c r="U16" s="5" t="str">
        <f t="shared" ref="U16:Z16" si="1">#REF!</f>
        <v>#REF!</v>
      </c>
      <c r="V16" s="5" t="str">
        <f t="shared" si="1"/>
        <v>#REF!</v>
      </c>
      <c r="W16" s="5" t="str">
        <f t="shared" si="1"/>
        <v>#REF!</v>
      </c>
      <c r="X16" s="5" t="str">
        <f t="shared" si="1"/>
        <v>#REF!</v>
      </c>
      <c r="Y16" s="5" t="str">
        <f t="shared" si="1"/>
        <v>#REF!</v>
      </c>
      <c r="Z16" s="5" t="str">
        <f t="shared" si="1"/>
        <v>#REF!</v>
      </c>
    </row>
    <row r="17" ht="15.75" customHeight="1">
      <c r="A17" s="5" t="str">
        <f>'Total Cost of Borrowing - NZ'!A16</f>
        <v>Interest Rate</v>
      </c>
      <c r="B17" s="10">
        <v>0.0699</v>
      </c>
      <c r="C17" s="10">
        <v>0.0749</v>
      </c>
      <c r="D17" s="10">
        <v>0.0799</v>
      </c>
      <c r="E17" s="10">
        <v>0.0849</v>
      </c>
      <c r="F17" s="10">
        <v>0.0899</v>
      </c>
      <c r="G17" s="10">
        <v>0.0949</v>
      </c>
      <c r="H17" s="10">
        <v>0.0999</v>
      </c>
      <c r="I17" s="10">
        <v>0.1049</v>
      </c>
      <c r="J17" s="10">
        <v>0.1099</v>
      </c>
      <c r="K17" s="10">
        <v>0.1149</v>
      </c>
      <c r="L17" s="10">
        <v>0.1199</v>
      </c>
      <c r="M17" s="10">
        <v>0.1249</v>
      </c>
      <c r="N17" s="10">
        <v>0.1299</v>
      </c>
      <c r="O17" s="10">
        <v>0.1349</v>
      </c>
      <c r="P17" s="10">
        <v>0.1399</v>
      </c>
      <c r="Q17" s="10">
        <v>0.1459</v>
      </c>
      <c r="R17" s="10">
        <v>0.1519</v>
      </c>
      <c r="S17" s="10">
        <v>0.1579</v>
      </c>
      <c r="T17" s="10">
        <v>0.1639</v>
      </c>
      <c r="U17" s="10">
        <v>0.1699</v>
      </c>
      <c r="V17" s="10">
        <v>0.1759</v>
      </c>
      <c r="W17" s="10">
        <v>0.1819</v>
      </c>
      <c r="X17" s="10">
        <v>0.1879</v>
      </c>
      <c r="Y17" s="10">
        <v>0.1939</v>
      </c>
      <c r="Z17" s="10">
        <v>0.1999</v>
      </c>
    </row>
    <row r="18" ht="15.75" customHeight="1">
      <c r="A18" s="5" t="s">
        <v>35</v>
      </c>
      <c r="B18" s="15"/>
      <c r="C18" s="5"/>
      <c r="D18" s="5"/>
      <c r="E18" s="5"/>
      <c r="F18" s="5"/>
      <c r="G18" s="5"/>
      <c r="H18" s="5"/>
      <c r="I18" s="5"/>
      <c r="J18" s="5"/>
      <c r="K18" s="5"/>
      <c r="L18" s="5"/>
      <c r="M18" s="5"/>
      <c r="N18" s="5"/>
      <c r="O18" s="5"/>
      <c r="P18" s="5"/>
      <c r="Q18" s="5"/>
      <c r="R18" s="5"/>
      <c r="S18" s="5"/>
      <c r="T18" s="5"/>
      <c r="U18" s="5"/>
      <c r="V18" s="5"/>
      <c r="W18" s="5"/>
      <c r="X18" s="5"/>
      <c r="Y18" s="5"/>
      <c r="Z18" s="5"/>
    </row>
    <row r="19" ht="15.75" customHeight="1">
      <c r="A19" s="12">
        <f>'Total Cost of Borrowing - NZ'!A18</f>
        <v>2000</v>
      </c>
      <c r="B19" s="20">
        <f t="shared" ref="B19:Z19" si="2">-PMT(B$17/12,$B$13,$A19+$B$14)*$B$13</f>
        <v>2389.533428</v>
      </c>
      <c r="C19" s="20">
        <f t="shared" si="2"/>
        <v>2407.265827</v>
      </c>
      <c r="D19" s="20">
        <f t="shared" si="2"/>
        <v>2425.077641</v>
      </c>
      <c r="E19" s="20">
        <f t="shared" si="2"/>
        <v>2442.968766</v>
      </c>
      <c r="F19" s="20">
        <f t="shared" si="2"/>
        <v>2460.939094</v>
      </c>
      <c r="G19" s="20">
        <f t="shared" si="2"/>
        <v>2478.988516</v>
      </c>
      <c r="H19" s="20">
        <f t="shared" si="2"/>
        <v>2497.116916</v>
      </c>
      <c r="I19" s="20">
        <f t="shared" si="2"/>
        <v>2515.324178</v>
      </c>
      <c r="J19" s="20">
        <f t="shared" si="2"/>
        <v>2533.610182</v>
      </c>
      <c r="K19" s="20">
        <f t="shared" si="2"/>
        <v>2551.974804</v>
      </c>
      <c r="L19" s="20">
        <f t="shared" si="2"/>
        <v>2570.417918</v>
      </c>
      <c r="M19" s="20">
        <f t="shared" si="2"/>
        <v>2588.939392</v>
      </c>
      <c r="N19" s="20">
        <f t="shared" si="2"/>
        <v>2607.539094</v>
      </c>
      <c r="O19" s="20">
        <f t="shared" si="2"/>
        <v>2626.216888</v>
      </c>
      <c r="P19" s="20">
        <f t="shared" si="2"/>
        <v>2644.972634</v>
      </c>
      <c r="Q19" s="20">
        <f t="shared" si="2"/>
        <v>2667.582226</v>
      </c>
      <c r="R19" s="20">
        <f t="shared" si="2"/>
        <v>2690.303612</v>
      </c>
      <c r="S19" s="20">
        <f t="shared" si="2"/>
        <v>2713.136533</v>
      </c>
      <c r="T19" s="20">
        <f t="shared" si="2"/>
        <v>2736.080726</v>
      </c>
      <c r="U19" s="20">
        <f t="shared" si="2"/>
        <v>2759.135919</v>
      </c>
      <c r="V19" s="20">
        <f t="shared" si="2"/>
        <v>2782.301835</v>
      </c>
      <c r="W19" s="20">
        <f t="shared" si="2"/>
        <v>2805.578193</v>
      </c>
      <c r="X19" s="20">
        <f t="shared" si="2"/>
        <v>2828.964702</v>
      </c>
      <c r="Y19" s="20">
        <f t="shared" si="2"/>
        <v>2852.461069</v>
      </c>
      <c r="Z19" s="20">
        <f t="shared" si="2"/>
        <v>2876.066994</v>
      </c>
    </row>
    <row r="20" ht="15.75" customHeight="1">
      <c r="A20" s="12">
        <f>'Total Cost of Borrowing - NZ'!A19</f>
        <v>5000</v>
      </c>
      <c r="B20" s="20">
        <f t="shared" ref="B20:Z20" si="3">-PMT(B$17/12,$B$13,$A20+$B$14)*$B$13</f>
        <v>5723.766119</v>
      </c>
      <c r="C20" s="20">
        <f t="shared" si="3"/>
        <v>5766.2414</v>
      </c>
      <c r="D20" s="20">
        <f t="shared" si="3"/>
        <v>5808.906908</v>
      </c>
      <c r="E20" s="20">
        <f t="shared" si="3"/>
        <v>5851.762393</v>
      </c>
      <c r="F20" s="20">
        <f t="shared" si="3"/>
        <v>5894.807598</v>
      </c>
      <c r="G20" s="20">
        <f t="shared" si="3"/>
        <v>5938.042258</v>
      </c>
      <c r="H20" s="20">
        <f t="shared" si="3"/>
        <v>5981.466101</v>
      </c>
      <c r="I20" s="20">
        <f t="shared" si="3"/>
        <v>6025.078846</v>
      </c>
      <c r="J20" s="20">
        <f t="shared" si="3"/>
        <v>6068.880204</v>
      </c>
      <c r="K20" s="20">
        <f t="shared" si="3"/>
        <v>6112.86988</v>
      </c>
      <c r="L20" s="20">
        <f t="shared" si="3"/>
        <v>6157.04757</v>
      </c>
      <c r="M20" s="20">
        <f t="shared" si="3"/>
        <v>6201.412962</v>
      </c>
      <c r="N20" s="20">
        <f t="shared" si="3"/>
        <v>6245.965737</v>
      </c>
      <c r="O20" s="20">
        <f t="shared" si="3"/>
        <v>6290.705569</v>
      </c>
      <c r="P20" s="20">
        <f t="shared" si="3"/>
        <v>6335.632124</v>
      </c>
      <c r="Q20" s="20">
        <f t="shared" si="3"/>
        <v>6389.789983</v>
      </c>
      <c r="R20" s="20">
        <f t="shared" si="3"/>
        <v>6444.215628</v>
      </c>
      <c r="S20" s="20">
        <f t="shared" si="3"/>
        <v>6498.90844</v>
      </c>
      <c r="T20" s="20">
        <f t="shared" si="3"/>
        <v>6553.867784</v>
      </c>
      <c r="U20" s="20">
        <f t="shared" si="3"/>
        <v>6609.093014</v>
      </c>
      <c r="V20" s="20">
        <f t="shared" si="3"/>
        <v>6664.583466</v>
      </c>
      <c r="W20" s="20">
        <f t="shared" si="3"/>
        <v>6720.338462</v>
      </c>
      <c r="X20" s="20">
        <f t="shared" si="3"/>
        <v>6776.35731</v>
      </c>
      <c r="Y20" s="20">
        <f t="shared" si="3"/>
        <v>6832.639306</v>
      </c>
      <c r="Z20" s="20">
        <f t="shared" si="3"/>
        <v>6889.183729</v>
      </c>
    </row>
    <row r="21" ht="15.75" customHeight="1">
      <c r="A21" s="12">
        <f>'Total Cost of Borrowing - NZ'!A20</f>
        <v>10000</v>
      </c>
      <c r="B21" s="20">
        <f t="shared" ref="B21:Z21" si="4">-PMT(B$17/12,$B$13,$A21+$B$14)*$B$13</f>
        <v>11280.8206</v>
      </c>
      <c r="C21" s="20">
        <f t="shared" si="4"/>
        <v>11364.53402</v>
      </c>
      <c r="D21" s="20">
        <f t="shared" si="4"/>
        <v>11448.62235</v>
      </c>
      <c r="E21" s="20">
        <f t="shared" si="4"/>
        <v>11533.0851</v>
      </c>
      <c r="F21" s="20">
        <f t="shared" si="4"/>
        <v>11617.92177</v>
      </c>
      <c r="G21" s="20">
        <f t="shared" si="4"/>
        <v>11703.13183</v>
      </c>
      <c r="H21" s="20">
        <f t="shared" si="4"/>
        <v>11788.71474</v>
      </c>
      <c r="I21" s="20">
        <f t="shared" si="4"/>
        <v>11874.66996</v>
      </c>
      <c r="J21" s="20">
        <f t="shared" si="4"/>
        <v>11960.99691</v>
      </c>
      <c r="K21" s="20">
        <f t="shared" si="4"/>
        <v>12047.69501</v>
      </c>
      <c r="L21" s="20">
        <f t="shared" si="4"/>
        <v>12134.76366</v>
      </c>
      <c r="M21" s="20">
        <f t="shared" si="4"/>
        <v>12222.20224</v>
      </c>
      <c r="N21" s="20">
        <f t="shared" si="4"/>
        <v>12310.01014</v>
      </c>
      <c r="O21" s="20">
        <f t="shared" si="4"/>
        <v>12398.1867</v>
      </c>
      <c r="P21" s="20">
        <f t="shared" si="4"/>
        <v>12486.73127</v>
      </c>
      <c r="Q21" s="20">
        <f t="shared" si="4"/>
        <v>12593.46958</v>
      </c>
      <c r="R21" s="20">
        <f t="shared" si="4"/>
        <v>12700.73565</v>
      </c>
      <c r="S21" s="20">
        <f t="shared" si="4"/>
        <v>12808.52828</v>
      </c>
      <c r="T21" s="20">
        <f t="shared" si="4"/>
        <v>12916.84622</v>
      </c>
      <c r="U21" s="20">
        <f t="shared" si="4"/>
        <v>13025.68817</v>
      </c>
      <c r="V21" s="20">
        <f t="shared" si="4"/>
        <v>13135.05285</v>
      </c>
      <c r="W21" s="20">
        <f t="shared" si="4"/>
        <v>13244.93891</v>
      </c>
      <c r="X21" s="20">
        <f t="shared" si="4"/>
        <v>13355.34499</v>
      </c>
      <c r="Y21" s="20">
        <f t="shared" si="4"/>
        <v>13466.2697</v>
      </c>
      <c r="Z21" s="20">
        <f t="shared" si="4"/>
        <v>13577.71162</v>
      </c>
    </row>
    <row r="22" ht="15.75" customHeight="1">
      <c r="A22" s="12">
        <f>'Total Cost of Borrowing - NZ'!A21</f>
        <v>15000</v>
      </c>
      <c r="B22" s="20">
        <f t="shared" ref="B22:Z22" si="5">-PMT(B$17/12,$B$13,$A22+$B$14)*$B$13</f>
        <v>16837.87509</v>
      </c>
      <c r="C22" s="20">
        <f t="shared" si="5"/>
        <v>16962.82664</v>
      </c>
      <c r="D22" s="20">
        <f t="shared" si="5"/>
        <v>17088.3378</v>
      </c>
      <c r="E22" s="20">
        <f t="shared" si="5"/>
        <v>17214.40782</v>
      </c>
      <c r="F22" s="20">
        <f t="shared" si="5"/>
        <v>17341.03594</v>
      </c>
      <c r="G22" s="20">
        <f t="shared" si="5"/>
        <v>17468.2214</v>
      </c>
      <c r="H22" s="20">
        <f t="shared" si="5"/>
        <v>17595.96338</v>
      </c>
      <c r="I22" s="20">
        <f t="shared" si="5"/>
        <v>17724.26107</v>
      </c>
      <c r="J22" s="20">
        <f t="shared" si="5"/>
        <v>17853.11361</v>
      </c>
      <c r="K22" s="20">
        <f t="shared" si="5"/>
        <v>17982.52013</v>
      </c>
      <c r="L22" s="20">
        <f t="shared" si="5"/>
        <v>18112.47974</v>
      </c>
      <c r="M22" s="20">
        <f t="shared" si="5"/>
        <v>18242.99153</v>
      </c>
      <c r="N22" s="20">
        <f t="shared" si="5"/>
        <v>18374.05455</v>
      </c>
      <c r="O22" s="20">
        <f t="shared" si="5"/>
        <v>18505.66784</v>
      </c>
      <c r="P22" s="20">
        <f t="shared" si="5"/>
        <v>18637.83042</v>
      </c>
      <c r="Q22" s="20">
        <f t="shared" si="5"/>
        <v>18797.14917</v>
      </c>
      <c r="R22" s="20">
        <f t="shared" si="5"/>
        <v>18957.25568</v>
      </c>
      <c r="S22" s="20">
        <f t="shared" si="5"/>
        <v>19118.14813</v>
      </c>
      <c r="T22" s="20">
        <f t="shared" si="5"/>
        <v>19279.82465</v>
      </c>
      <c r="U22" s="20">
        <f t="shared" si="5"/>
        <v>19442.28333</v>
      </c>
      <c r="V22" s="20">
        <f t="shared" si="5"/>
        <v>19605.52223</v>
      </c>
      <c r="W22" s="20">
        <f t="shared" si="5"/>
        <v>19769.53936</v>
      </c>
      <c r="X22" s="20">
        <f t="shared" si="5"/>
        <v>19934.33267</v>
      </c>
      <c r="Y22" s="20">
        <f t="shared" si="5"/>
        <v>20099.90009</v>
      </c>
      <c r="Z22" s="20">
        <f t="shared" si="5"/>
        <v>20266.23951</v>
      </c>
    </row>
    <row r="23" ht="15.75" customHeight="1">
      <c r="A23" s="12">
        <f>'Total Cost of Borrowing - NZ'!A22</f>
        <v>20000</v>
      </c>
      <c r="B23" s="20">
        <f t="shared" ref="B23:Z23" si="6">-PMT(B$17/12,$B$13,$A23+$B$14)*$B$13</f>
        <v>22394.92957</v>
      </c>
      <c r="C23" s="20">
        <f t="shared" si="6"/>
        <v>22561.11927</v>
      </c>
      <c r="D23" s="20">
        <f t="shared" si="6"/>
        <v>22728.05324</v>
      </c>
      <c r="E23" s="20">
        <f t="shared" si="6"/>
        <v>22895.73053</v>
      </c>
      <c r="F23" s="20">
        <f t="shared" si="6"/>
        <v>23064.15012</v>
      </c>
      <c r="G23" s="20">
        <f t="shared" si="6"/>
        <v>23233.31097</v>
      </c>
      <c r="H23" s="20">
        <f t="shared" si="6"/>
        <v>23403.21203</v>
      </c>
      <c r="I23" s="20">
        <f t="shared" si="6"/>
        <v>23573.85218</v>
      </c>
      <c r="J23" s="20">
        <f t="shared" si="6"/>
        <v>23745.23031</v>
      </c>
      <c r="K23" s="20">
        <f t="shared" si="6"/>
        <v>23917.34526</v>
      </c>
      <c r="L23" s="20">
        <f t="shared" si="6"/>
        <v>24090.19583</v>
      </c>
      <c r="M23" s="20">
        <f t="shared" si="6"/>
        <v>24263.78081</v>
      </c>
      <c r="N23" s="20">
        <f t="shared" si="6"/>
        <v>24438.09895</v>
      </c>
      <c r="O23" s="20">
        <f t="shared" si="6"/>
        <v>24613.14897</v>
      </c>
      <c r="P23" s="20">
        <f t="shared" si="6"/>
        <v>24788.92957</v>
      </c>
      <c r="Q23" s="20">
        <f t="shared" si="6"/>
        <v>25000.82877</v>
      </c>
      <c r="R23" s="20">
        <f t="shared" si="6"/>
        <v>25213.77571</v>
      </c>
      <c r="S23" s="20">
        <f t="shared" si="6"/>
        <v>25427.76797</v>
      </c>
      <c r="T23" s="20">
        <f t="shared" si="6"/>
        <v>25642.80308</v>
      </c>
      <c r="U23" s="20">
        <f t="shared" si="6"/>
        <v>25858.87849</v>
      </c>
      <c r="V23" s="20">
        <f t="shared" si="6"/>
        <v>26075.99162</v>
      </c>
      <c r="W23" s="20">
        <f t="shared" si="6"/>
        <v>26294.13981</v>
      </c>
      <c r="X23" s="20">
        <f t="shared" si="6"/>
        <v>26513.32035</v>
      </c>
      <c r="Y23" s="20">
        <f t="shared" si="6"/>
        <v>26733.53049</v>
      </c>
      <c r="Z23" s="20">
        <f t="shared" si="6"/>
        <v>26954.7674</v>
      </c>
    </row>
    <row r="24" ht="15.75" customHeight="1">
      <c r="A24" s="12">
        <f>'Total Cost of Borrowing - NZ'!A23</f>
        <v>25000</v>
      </c>
      <c r="B24" s="20">
        <f t="shared" ref="B24:Z24" si="7">-PMT(B$17/12,$B$13,$A24+$B$14)*$B$13</f>
        <v>27951.98406</v>
      </c>
      <c r="C24" s="20">
        <f t="shared" si="7"/>
        <v>28159.41189</v>
      </c>
      <c r="D24" s="20">
        <f t="shared" si="7"/>
        <v>28367.76869</v>
      </c>
      <c r="E24" s="20">
        <f t="shared" si="7"/>
        <v>28577.05324</v>
      </c>
      <c r="F24" s="20">
        <f t="shared" si="7"/>
        <v>28787.26429</v>
      </c>
      <c r="G24" s="20">
        <f t="shared" si="7"/>
        <v>28998.40054</v>
      </c>
      <c r="H24" s="20">
        <f t="shared" si="7"/>
        <v>29210.46067</v>
      </c>
      <c r="I24" s="20">
        <f t="shared" si="7"/>
        <v>29423.4433</v>
      </c>
      <c r="J24" s="20">
        <f t="shared" si="7"/>
        <v>29637.34702</v>
      </c>
      <c r="K24" s="20">
        <f t="shared" si="7"/>
        <v>29852.17039</v>
      </c>
      <c r="L24" s="20">
        <f t="shared" si="7"/>
        <v>30067.91192</v>
      </c>
      <c r="M24" s="20">
        <f t="shared" si="7"/>
        <v>30284.57009</v>
      </c>
      <c r="N24" s="20">
        <f t="shared" si="7"/>
        <v>30502.14336</v>
      </c>
      <c r="O24" s="20">
        <f t="shared" si="7"/>
        <v>30720.63011</v>
      </c>
      <c r="P24" s="20">
        <f t="shared" si="7"/>
        <v>30940.02872</v>
      </c>
      <c r="Q24" s="20">
        <f t="shared" si="7"/>
        <v>31204.50836</v>
      </c>
      <c r="R24" s="20">
        <f t="shared" si="7"/>
        <v>31470.29574</v>
      </c>
      <c r="S24" s="20">
        <f t="shared" si="7"/>
        <v>31737.38782</v>
      </c>
      <c r="T24" s="20">
        <f t="shared" si="7"/>
        <v>32005.78151</v>
      </c>
      <c r="U24" s="20">
        <f t="shared" si="7"/>
        <v>32275.47365</v>
      </c>
      <c r="V24" s="20">
        <f t="shared" si="7"/>
        <v>32546.461</v>
      </c>
      <c r="W24" s="20">
        <f t="shared" si="7"/>
        <v>32818.74025</v>
      </c>
      <c r="X24" s="20">
        <f t="shared" si="7"/>
        <v>33092.30803</v>
      </c>
      <c r="Y24" s="20">
        <f t="shared" si="7"/>
        <v>33367.16088</v>
      </c>
      <c r="Z24" s="20">
        <f t="shared" si="7"/>
        <v>33643.2953</v>
      </c>
    </row>
    <row r="25" ht="15.75" customHeight="1">
      <c r="A25" s="12">
        <f>'Total Cost of Borrowing - NZ'!A24</f>
        <v>30000</v>
      </c>
      <c r="B25" s="20">
        <f t="shared" ref="B25:U25" si="8">-PMT(B$17/12,$B$13,$A25+$B$14)*$B$13</f>
        <v>33509.03854</v>
      </c>
      <c r="C25" s="20">
        <f t="shared" si="8"/>
        <v>33757.70451</v>
      </c>
      <c r="D25" s="20">
        <f t="shared" si="8"/>
        <v>34007.48413</v>
      </c>
      <c r="E25" s="20">
        <f t="shared" si="8"/>
        <v>34258.37595</v>
      </c>
      <c r="F25" s="20">
        <f t="shared" si="8"/>
        <v>34510.37846</v>
      </c>
      <c r="G25" s="20">
        <f t="shared" si="8"/>
        <v>34763.49011</v>
      </c>
      <c r="H25" s="20">
        <f t="shared" si="8"/>
        <v>35017.70931</v>
      </c>
      <c r="I25" s="20">
        <f t="shared" si="8"/>
        <v>35273.03441</v>
      </c>
      <c r="J25" s="20">
        <f t="shared" si="8"/>
        <v>35529.46372</v>
      </c>
      <c r="K25" s="20">
        <f t="shared" si="8"/>
        <v>35786.99551</v>
      </c>
      <c r="L25" s="20">
        <f t="shared" si="8"/>
        <v>36045.62801</v>
      </c>
      <c r="M25" s="20">
        <f t="shared" si="8"/>
        <v>36305.35938</v>
      </c>
      <c r="N25" s="20">
        <f t="shared" si="8"/>
        <v>36566.18776</v>
      </c>
      <c r="O25" s="20">
        <f t="shared" si="8"/>
        <v>36828.11124</v>
      </c>
      <c r="P25" s="20">
        <f t="shared" si="8"/>
        <v>37091.12787</v>
      </c>
      <c r="Q25" s="20">
        <f t="shared" si="8"/>
        <v>37408.18796</v>
      </c>
      <c r="R25" s="20">
        <f t="shared" si="8"/>
        <v>37726.81576</v>
      </c>
      <c r="S25" s="20">
        <f t="shared" si="8"/>
        <v>38047.00766</v>
      </c>
      <c r="T25" s="20">
        <f t="shared" si="8"/>
        <v>38368.75994</v>
      </c>
      <c r="U25" s="20">
        <f t="shared" si="8"/>
        <v>38692.06881</v>
      </c>
      <c r="V25" s="20"/>
      <c r="W25" s="20"/>
      <c r="X25" s="20"/>
      <c r="Y25" s="20"/>
      <c r="Z25" s="20"/>
    </row>
    <row r="26" ht="15.75" customHeight="1">
      <c r="A26" s="12">
        <f>'Total Cost of Borrowing - NZ'!A25</f>
        <v>35000</v>
      </c>
      <c r="B26" s="20">
        <f t="shared" ref="B26:U26" si="9">-PMT(B$17/12,$B$13,$A26+$B$14)*$B$13</f>
        <v>39066.09303</v>
      </c>
      <c r="C26" s="20">
        <f t="shared" si="9"/>
        <v>39355.99713</v>
      </c>
      <c r="D26" s="20">
        <f t="shared" si="9"/>
        <v>39647.19957</v>
      </c>
      <c r="E26" s="20">
        <f t="shared" si="9"/>
        <v>39939.69866</v>
      </c>
      <c r="F26" s="20">
        <f t="shared" si="9"/>
        <v>40233.49263</v>
      </c>
      <c r="G26" s="20">
        <f t="shared" si="9"/>
        <v>40528.57968</v>
      </c>
      <c r="H26" s="20">
        <f t="shared" si="9"/>
        <v>40824.95795</v>
      </c>
      <c r="I26" s="20">
        <f t="shared" si="9"/>
        <v>41122.62552</v>
      </c>
      <c r="J26" s="20">
        <f t="shared" si="9"/>
        <v>41421.58042</v>
      </c>
      <c r="K26" s="20">
        <f t="shared" si="9"/>
        <v>41721.82064</v>
      </c>
      <c r="L26" s="20">
        <f t="shared" si="9"/>
        <v>42023.34409</v>
      </c>
      <c r="M26" s="20">
        <f t="shared" si="9"/>
        <v>42326.14866</v>
      </c>
      <c r="N26" s="20">
        <f t="shared" si="9"/>
        <v>42630.23216</v>
      </c>
      <c r="O26" s="20">
        <f t="shared" si="9"/>
        <v>42935.59238</v>
      </c>
      <c r="P26" s="20">
        <f t="shared" si="9"/>
        <v>43242.22702</v>
      </c>
      <c r="Q26" s="20">
        <f t="shared" si="9"/>
        <v>43611.86755</v>
      </c>
      <c r="R26" s="20">
        <f t="shared" si="9"/>
        <v>43983.33579</v>
      </c>
      <c r="S26" s="20">
        <f t="shared" si="9"/>
        <v>44356.6275</v>
      </c>
      <c r="T26" s="20">
        <f t="shared" si="9"/>
        <v>44731.73837</v>
      </c>
      <c r="U26" s="20">
        <f t="shared" si="9"/>
        <v>45108.66397</v>
      </c>
      <c r="V26" s="20"/>
      <c r="W26" s="20"/>
      <c r="X26" s="20"/>
      <c r="Y26" s="20"/>
      <c r="Z26" s="20"/>
    </row>
    <row r="27" ht="15.75" customHeight="1">
      <c r="A27" s="12">
        <f>'Total Cost of Borrowing - NZ'!A26</f>
        <v>40000</v>
      </c>
      <c r="B27" s="20">
        <f t="shared" ref="B27:P27" si="10">-PMT(B$17/12,$B$13,$A27+$B$14)*$B$13</f>
        <v>44623.14751</v>
      </c>
      <c r="C27" s="20">
        <f t="shared" si="10"/>
        <v>44954.28975</v>
      </c>
      <c r="D27" s="20">
        <f t="shared" si="10"/>
        <v>45286.91502</v>
      </c>
      <c r="E27" s="20">
        <f t="shared" si="10"/>
        <v>45621.02137</v>
      </c>
      <c r="F27" s="20">
        <f t="shared" si="10"/>
        <v>45956.60681</v>
      </c>
      <c r="G27" s="20">
        <f t="shared" si="10"/>
        <v>46293.66926</v>
      </c>
      <c r="H27" s="20">
        <f t="shared" si="10"/>
        <v>46632.20659</v>
      </c>
      <c r="I27" s="20">
        <f t="shared" si="10"/>
        <v>46972.21663</v>
      </c>
      <c r="J27" s="20">
        <f t="shared" si="10"/>
        <v>47313.69713</v>
      </c>
      <c r="K27" s="20">
        <f t="shared" si="10"/>
        <v>47656.64577</v>
      </c>
      <c r="L27" s="20">
        <f t="shared" si="10"/>
        <v>48001.06018</v>
      </c>
      <c r="M27" s="20">
        <f t="shared" si="10"/>
        <v>48346.93794</v>
      </c>
      <c r="N27" s="20">
        <f t="shared" si="10"/>
        <v>48694.27657</v>
      </c>
      <c r="O27" s="20">
        <f t="shared" si="10"/>
        <v>49043.07351</v>
      </c>
      <c r="P27" s="20">
        <f t="shared" si="10"/>
        <v>49393.32617</v>
      </c>
      <c r="Q27" s="20"/>
      <c r="R27" s="20"/>
      <c r="S27" s="20"/>
      <c r="T27" s="20"/>
      <c r="U27" s="20"/>
      <c r="V27" s="20"/>
      <c r="W27" s="20"/>
      <c r="X27" s="20"/>
      <c r="Y27" s="20"/>
      <c r="Z27" s="20"/>
    </row>
    <row r="28" ht="15.75" customHeight="1">
      <c r="A28" s="12">
        <f>'Total Cost of Borrowing - NZ'!A27</f>
        <v>45000</v>
      </c>
      <c r="B28" s="20">
        <f t="shared" ref="B28:P28" si="11">-PMT(B$17/12,$B$13,$A28+$B$14)*$B$13</f>
        <v>50180.20199</v>
      </c>
      <c r="C28" s="20">
        <f t="shared" si="11"/>
        <v>50552.58237</v>
      </c>
      <c r="D28" s="20">
        <f t="shared" si="11"/>
        <v>50926.63046</v>
      </c>
      <c r="E28" s="20">
        <f t="shared" si="11"/>
        <v>51302.34408</v>
      </c>
      <c r="F28" s="20">
        <f t="shared" si="11"/>
        <v>51679.72098</v>
      </c>
      <c r="G28" s="20">
        <f t="shared" si="11"/>
        <v>52058.75883</v>
      </c>
      <c r="H28" s="20">
        <f t="shared" si="11"/>
        <v>52439.45524</v>
      </c>
      <c r="I28" s="20">
        <f t="shared" si="11"/>
        <v>52821.80775</v>
      </c>
      <c r="J28" s="20">
        <f t="shared" si="11"/>
        <v>53205.81383</v>
      </c>
      <c r="K28" s="20">
        <f t="shared" si="11"/>
        <v>53591.47089</v>
      </c>
      <c r="L28" s="20">
        <f t="shared" si="11"/>
        <v>53978.77627</v>
      </c>
      <c r="M28" s="20">
        <f t="shared" si="11"/>
        <v>54367.72723</v>
      </c>
      <c r="N28" s="20">
        <f t="shared" si="11"/>
        <v>54758.32097</v>
      </c>
      <c r="O28" s="20">
        <f t="shared" si="11"/>
        <v>55150.55465</v>
      </c>
      <c r="P28" s="20">
        <f t="shared" si="11"/>
        <v>55544.42532</v>
      </c>
      <c r="Q28" s="20"/>
      <c r="R28" s="20"/>
      <c r="S28" s="20"/>
      <c r="T28" s="20"/>
      <c r="U28" s="20"/>
      <c r="V28" s="20"/>
      <c r="W28" s="20"/>
      <c r="X28" s="20"/>
      <c r="Y28" s="20"/>
      <c r="Z28" s="20"/>
    </row>
    <row r="29" ht="15.75" customHeight="1">
      <c r="A29" s="12">
        <f>'Total Cost of Borrowing - NZ'!A28</f>
        <v>50000</v>
      </c>
      <c r="B29" s="20">
        <f t="shared" ref="B29:K29" si="12">-PMT(B$17/12,$B$13,$A29+$B$14)*$B$13</f>
        <v>55737.25648</v>
      </c>
      <c r="C29" s="20">
        <f t="shared" si="12"/>
        <v>56150.87499</v>
      </c>
      <c r="D29" s="20">
        <f t="shared" si="12"/>
        <v>56566.34591</v>
      </c>
      <c r="E29" s="20">
        <f t="shared" si="12"/>
        <v>56983.66679</v>
      </c>
      <c r="F29" s="20">
        <f t="shared" si="12"/>
        <v>57402.83515</v>
      </c>
      <c r="G29" s="20">
        <f t="shared" si="12"/>
        <v>57823.8484</v>
      </c>
      <c r="H29" s="20">
        <f t="shared" si="12"/>
        <v>58246.70388</v>
      </c>
      <c r="I29" s="20">
        <f t="shared" si="12"/>
        <v>58671.39886</v>
      </c>
      <c r="J29" s="20">
        <f t="shared" si="12"/>
        <v>59097.93053</v>
      </c>
      <c r="K29" s="20">
        <f t="shared" si="12"/>
        <v>59526.29602</v>
      </c>
      <c r="L29" s="20"/>
      <c r="M29" s="20"/>
      <c r="N29" s="20"/>
      <c r="O29" s="20"/>
      <c r="P29" s="20"/>
      <c r="Q29" s="20"/>
      <c r="R29" s="20"/>
      <c r="S29" s="20"/>
      <c r="T29" s="20"/>
      <c r="U29" s="20"/>
      <c r="V29" s="20"/>
      <c r="W29" s="20"/>
      <c r="X29" s="20"/>
      <c r="Y29" s="20"/>
      <c r="Z29" s="20"/>
    </row>
    <row r="30" ht="15.75" customHeight="1">
      <c r="A30" s="12">
        <f>'Total Cost of Borrowing - NZ'!A29</f>
        <v>55000</v>
      </c>
      <c r="B30" s="20">
        <f t="shared" ref="B30:K30" si="13">-PMT(B$17/12,$B$13,$A30+$B$14)*$B$13</f>
        <v>61294.31096</v>
      </c>
      <c r="C30" s="20">
        <f t="shared" si="13"/>
        <v>61749.16762</v>
      </c>
      <c r="D30" s="20">
        <f t="shared" si="13"/>
        <v>62206.06135</v>
      </c>
      <c r="E30" s="20">
        <f t="shared" si="13"/>
        <v>62664.98951</v>
      </c>
      <c r="F30" s="20">
        <f t="shared" si="13"/>
        <v>63125.94932</v>
      </c>
      <c r="G30" s="20">
        <f t="shared" si="13"/>
        <v>63588.93797</v>
      </c>
      <c r="H30" s="20">
        <f t="shared" si="13"/>
        <v>64053.95252</v>
      </c>
      <c r="I30" s="20">
        <f t="shared" si="13"/>
        <v>64520.98997</v>
      </c>
      <c r="J30" s="20">
        <f t="shared" si="13"/>
        <v>64990.04724</v>
      </c>
      <c r="K30" s="20">
        <f t="shared" si="13"/>
        <v>65461.12115</v>
      </c>
      <c r="L30" s="20"/>
      <c r="M30" s="20"/>
      <c r="N30" s="20"/>
      <c r="O30" s="20"/>
      <c r="P30" s="20"/>
      <c r="Q30" s="20"/>
      <c r="R30" s="20"/>
      <c r="S30" s="20"/>
      <c r="T30" s="20"/>
      <c r="U30" s="20"/>
      <c r="V30" s="20"/>
      <c r="W30" s="20"/>
      <c r="X30" s="20"/>
      <c r="Y30" s="20"/>
      <c r="Z30" s="20"/>
    </row>
    <row r="31" ht="15.75" customHeight="1">
      <c r="A31" s="12">
        <f>'Total Cost of Borrowing - NZ'!A30</f>
        <v>60000</v>
      </c>
      <c r="B31" s="20">
        <f t="shared" ref="B31:F31" si="14">-PMT(B$17/12,$B$13,$A31+$B$14)*$B$13</f>
        <v>66851.36545</v>
      </c>
      <c r="C31" s="20">
        <f t="shared" si="14"/>
        <v>67347.46024</v>
      </c>
      <c r="D31" s="20">
        <f t="shared" si="14"/>
        <v>67845.7768</v>
      </c>
      <c r="E31" s="20">
        <f t="shared" si="14"/>
        <v>68346.31222</v>
      </c>
      <c r="F31" s="20">
        <f t="shared" si="14"/>
        <v>68849.0635</v>
      </c>
      <c r="G31" s="20"/>
      <c r="H31" s="20"/>
      <c r="I31" s="20"/>
      <c r="J31" s="20"/>
      <c r="K31" s="20"/>
      <c r="L31" s="20"/>
      <c r="M31" s="20"/>
      <c r="N31" s="20"/>
      <c r="O31" s="20"/>
      <c r="P31" s="20"/>
      <c r="Q31" s="20"/>
      <c r="R31" s="20"/>
      <c r="S31" s="20"/>
      <c r="T31" s="20"/>
      <c r="U31" s="20"/>
      <c r="V31" s="20"/>
      <c r="W31" s="20"/>
      <c r="X31" s="20"/>
      <c r="Y31" s="20"/>
      <c r="Z31" s="20"/>
    </row>
    <row r="32" ht="15.75" customHeight="1">
      <c r="A32" s="12">
        <f>'Total Cost of Borrowing - NZ'!A31</f>
        <v>65000</v>
      </c>
      <c r="B32" s="20">
        <f t="shared" ref="B32:F32" si="15">-PMT(B$17/12,$B$13,$A32+$B$14)*$B$13</f>
        <v>72408.41993</v>
      </c>
      <c r="C32" s="20">
        <f t="shared" si="15"/>
        <v>72945.75286</v>
      </c>
      <c r="D32" s="20">
        <f t="shared" si="15"/>
        <v>73485.49224</v>
      </c>
      <c r="E32" s="20">
        <f t="shared" si="15"/>
        <v>74027.63493</v>
      </c>
      <c r="F32" s="20">
        <f t="shared" si="15"/>
        <v>74572.17767</v>
      </c>
      <c r="G32" s="20"/>
      <c r="H32" s="20"/>
      <c r="I32" s="20"/>
      <c r="J32" s="20"/>
      <c r="K32" s="20"/>
      <c r="L32" s="20"/>
      <c r="M32" s="20"/>
      <c r="N32" s="20"/>
      <c r="O32" s="20"/>
      <c r="P32" s="20"/>
      <c r="Q32" s="20"/>
      <c r="R32" s="20"/>
      <c r="S32" s="20"/>
      <c r="T32" s="20"/>
      <c r="U32" s="20"/>
      <c r="V32" s="20"/>
      <c r="W32" s="20"/>
      <c r="X32" s="20"/>
      <c r="Y32" s="20"/>
      <c r="Z32" s="20"/>
    </row>
    <row r="33" ht="15.75" customHeight="1">
      <c r="A33" s="12">
        <f>'Total Cost of Borrowing - NZ'!A33</f>
        <v>70000</v>
      </c>
      <c r="B33" s="20">
        <f t="shared" ref="B33:F33" si="16">-PMT(B$17/12,$B$13,$A33+$B$14)*$B$13</f>
        <v>77965.47442</v>
      </c>
      <c r="C33" s="20">
        <f t="shared" si="16"/>
        <v>78544.04548</v>
      </c>
      <c r="D33" s="20">
        <f t="shared" si="16"/>
        <v>79125.20769</v>
      </c>
      <c r="E33" s="20">
        <f t="shared" si="16"/>
        <v>79708.95764</v>
      </c>
      <c r="F33" s="20">
        <f t="shared" si="16"/>
        <v>80295.29184</v>
      </c>
      <c r="G33" s="20"/>
      <c r="H33" s="20"/>
      <c r="I33" s="20"/>
      <c r="J33" s="20"/>
      <c r="K33" s="20"/>
      <c r="L33" s="20"/>
      <c r="M33" s="20"/>
      <c r="N33" s="20"/>
      <c r="O33" s="20"/>
      <c r="P33" s="20"/>
      <c r="Q33" s="20"/>
      <c r="R33" s="20"/>
      <c r="S33" s="20"/>
      <c r="T33" s="20"/>
      <c r="U33" s="20"/>
      <c r="V33" s="20"/>
      <c r="W33" s="20"/>
      <c r="X33" s="20"/>
      <c r="Y33" s="20"/>
      <c r="Z33" s="20"/>
    </row>
    <row r="34" ht="15.75" customHeight="1">
      <c r="A34" s="5"/>
      <c r="B34" s="1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6" t="s">
        <v>5</v>
      </c>
      <c r="B35" s="7">
        <v>60.0</v>
      </c>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8" t="s">
        <v>34</v>
      </c>
      <c r="B36" s="21">
        <v>150.0</v>
      </c>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hidden="1" customHeight="1">
      <c r="A38" s="5" t="str">
        <f>'Total Cost of Borrowing - NZ'!A38</f>
        <v>Risk Grade</v>
      </c>
      <c r="B38" s="5" t="str">
        <f>'Total Cost of Borrowing - NZ'!B38</f>
        <v>A1</v>
      </c>
      <c r="C38" s="5" t="str">
        <f>'Total Cost of Borrowing - NZ'!C38</f>
        <v>A2</v>
      </c>
      <c r="D38" s="5" t="str">
        <f>'Total Cost of Borrowing - NZ'!D38</f>
        <v>A3</v>
      </c>
      <c r="E38" s="5" t="str">
        <f>'Total Cost of Borrowing - NZ'!E38</f>
        <v>A4</v>
      </c>
      <c r="F38" s="5" t="str">
        <f>'Total Cost of Borrowing - NZ'!F38</f>
        <v>A5</v>
      </c>
      <c r="G38" s="5" t="str">
        <f>'Total Cost of Borrowing - NZ'!G38</f>
        <v>B1</v>
      </c>
      <c r="H38" s="5" t="str">
        <f>'Total Cost of Borrowing - NZ'!H38</f>
        <v>B2</v>
      </c>
      <c r="I38" s="5" t="str">
        <f>'Total Cost of Borrowing - NZ'!I38</f>
        <v>B3</v>
      </c>
      <c r="J38" s="5" t="str">
        <f>'Total Cost of Borrowing - NZ'!J38</f>
        <v>B4</v>
      </c>
      <c r="K38" s="5" t="str">
        <f>'Total Cost of Borrowing - NZ'!K38</f>
        <v>B5</v>
      </c>
      <c r="L38" s="5" t="str">
        <f>'Total Cost of Borrowing - NZ'!L38</f>
        <v>C1</v>
      </c>
      <c r="M38" s="5" t="str">
        <f>'Total Cost of Borrowing - NZ'!M38</f>
        <v>C2</v>
      </c>
      <c r="N38" s="5" t="str">
        <f>'Total Cost of Borrowing - NZ'!N38</f>
        <v>C3</v>
      </c>
      <c r="O38" s="5" t="str">
        <f>'Total Cost of Borrowing - NZ'!O38</f>
        <v>C4</v>
      </c>
      <c r="P38" s="5" t="str">
        <f>'Total Cost of Borrowing - NZ'!P38</f>
        <v>C5</v>
      </c>
      <c r="Q38" s="5" t="str">
        <f>'Total Cost of Borrowing - NZ'!Q38</f>
        <v>D1</v>
      </c>
      <c r="R38" s="5" t="str">
        <f>'Total Cost of Borrowing - NZ'!R38</f>
        <v>D2</v>
      </c>
      <c r="S38" s="5" t="str">
        <f>'Total Cost of Borrowing - NZ'!S38</f>
        <v>D3</v>
      </c>
      <c r="T38" s="5" t="str">
        <f>'Total Cost of Borrowing - NZ'!T38</f>
        <v>D4</v>
      </c>
      <c r="U38" s="5" t="str">
        <f t="shared" ref="U38:Z38" si="17">#REF!</f>
        <v>#REF!</v>
      </c>
      <c r="V38" s="5" t="str">
        <f t="shared" si="17"/>
        <v>#REF!</v>
      </c>
      <c r="W38" s="5" t="str">
        <f t="shared" si="17"/>
        <v>#REF!</v>
      </c>
      <c r="X38" s="5" t="str">
        <f t="shared" si="17"/>
        <v>#REF!</v>
      </c>
      <c r="Y38" s="5" t="str">
        <f t="shared" si="17"/>
        <v>#REF!</v>
      </c>
      <c r="Z38" s="5" t="str">
        <f t="shared" si="17"/>
        <v>#REF!</v>
      </c>
    </row>
    <row r="39" ht="15.75" customHeight="1">
      <c r="A39" s="5" t="str">
        <f>'Total Cost of Borrowing - NZ'!A39</f>
        <v>Interest Rate</v>
      </c>
      <c r="B39" s="10">
        <v>0.0699</v>
      </c>
      <c r="C39" s="10">
        <v>0.0749</v>
      </c>
      <c r="D39" s="10">
        <v>0.0799</v>
      </c>
      <c r="E39" s="10">
        <v>0.0849</v>
      </c>
      <c r="F39" s="10">
        <v>0.0899</v>
      </c>
      <c r="G39" s="10">
        <v>0.0949</v>
      </c>
      <c r="H39" s="10">
        <v>0.0999</v>
      </c>
      <c r="I39" s="10">
        <v>0.1049</v>
      </c>
      <c r="J39" s="10">
        <v>0.1099</v>
      </c>
      <c r="K39" s="10">
        <v>0.1149</v>
      </c>
      <c r="L39" s="10">
        <v>0.1199</v>
      </c>
      <c r="M39" s="10">
        <v>0.1249</v>
      </c>
      <c r="N39" s="10">
        <v>0.1299</v>
      </c>
      <c r="O39" s="10">
        <v>0.1349</v>
      </c>
      <c r="P39" s="10">
        <v>0.1399</v>
      </c>
      <c r="Q39" s="10">
        <v>0.1459</v>
      </c>
      <c r="R39" s="10">
        <v>0.1519</v>
      </c>
      <c r="S39" s="10">
        <v>0.1579</v>
      </c>
      <c r="T39" s="10">
        <v>0.1639</v>
      </c>
      <c r="U39" s="10">
        <v>0.1699</v>
      </c>
      <c r="V39" s="10">
        <v>0.1759</v>
      </c>
      <c r="W39" s="10">
        <v>0.1819</v>
      </c>
      <c r="X39" s="10">
        <v>0.1879</v>
      </c>
      <c r="Y39" s="10">
        <v>0.1939</v>
      </c>
      <c r="Z39" s="10">
        <v>0.1999</v>
      </c>
    </row>
    <row r="40" ht="15.75" customHeight="1">
      <c r="A40" s="5" t="s">
        <v>35</v>
      </c>
      <c r="B40" s="1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12">
        <f>'Total Cost of Borrowing - NZ'!A41</f>
        <v>2000</v>
      </c>
      <c r="B41" s="20">
        <f t="shared" ref="B41:Z41" si="18">-PMT(B$17/12,$B$35,$A41+$B$36)*$B$35</f>
        <v>2553.746031</v>
      </c>
      <c r="C41" s="20">
        <f t="shared" si="18"/>
        <v>2584.282408</v>
      </c>
      <c r="D41" s="20">
        <f t="shared" si="18"/>
        <v>2615.037533</v>
      </c>
      <c r="E41" s="20">
        <f t="shared" si="18"/>
        <v>2646.010853</v>
      </c>
      <c r="F41" s="20">
        <f t="shared" si="18"/>
        <v>2677.20179</v>
      </c>
      <c r="G41" s="20">
        <f t="shared" si="18"/>
        <v>2708.609741</v>
      </c>
      <c r="H41" s="20">
        <f t="shared" si="18"/>
        <v>2740.234078</v>
      </c>
      <c r="I41" s="20">
        <f t="shared" si="18"/>
        <v>2772.074151</v>
      </c>
      <c r="J41" s="20">
        <f t="shared" si="18"/>
        <v>2804.129285</v>
      </c>
      <c r="K41" s="20">
        <f t="shared" si="18"/>
        <v>2836.39878</v>
      </c>
      <c r="L41" s="20">
        <f t="shared" si="18"/>
        <v>2868.881915</v>
      </c>
      <c r="M41" s="20">
        <f t="shared" si="18"/>
        <v>2901.577944</v>
      </c>
      <c r="N41" s="20">
        <f t="shared" si="18"/>
        <v>2934.486101</v>
      </c>
      <c r="O41" s="20">
        <f t="shared" si="18"/>
        <v>2967.605596</v>
      </c>
      <c r="P41" s="20">
        <f t="shared" si="18"/>
        <v>3000.935617</v>
      </c>
      <c r="Q41" s="20">
        <f t="shared" si="18"/>
        <v>3041.208363</v>
      </c>
      <c r="R41" s="20">
        <f t="shared" si="18"/>
        <v>3081.781587</v>
      </c>
      <c r="S41" s="20">
        <f t="shared" si="18"/>
        <v>3122.653766</v>
      </c>
      <c r="T41" s="20">
        <f t="shared" si="18"/>
        <v>3163.823335</v>
      </c>
      <c r="U41" s="20">
        <f t="shared" si="18"/>
        <v>3205.288688</v>
      </c>
      <c r="V41" s="20">
        <f t="shared" si="18"/>
        <v>3247.04818</v>
      </c>
      <c r="W41" s="20">
        <f t="shared" si="18"/>
        <v>3289.100125</v>
      </c>
      <c r="X41" s="20">
        <f t="shared" si="18"/>
        <v>3331.442801</v>
      </c>
      <c r="Y41" s="20">
        <f t="shared" si="18"/>
        <v>3374.074446</v>
      </c>
      <c r="Z41" s="20">
        <f t="shared" si="18"/>
        <v>3416.993263</v>
      </c>
    </row>
    <row r="42" ht="15.75" customHeight="1">
      <c r="A42" s="12">
        <f>'Total Cost of Borrowing - NZ'!A42</f>
        <v>5000</v>
      </c>
      <c r="B42" s="20">
        <f t="shared" ref="B42:Z42" si="19">-PMT(B$17/12,$B$35,$A42+$B$36)*$B$35</f>
        <v>6117.112587</v>
      </c>
      <c r="C42" s="20">
        <f t="shared" si="19"/>
        <v>6190.257862</v>
      </c>
      <c r="D42" s="20">
        <f t="shared" si="19"/>
        <v>6263.927114</v>
      </c>
      <c r="E42" s="20">
        <f t="shared" si="19"/>
        <v>6338.11902</v>
      </c>
      <c r="F42" s="20">
        <f t="shared" si="19"/>
        <v>6412.832194</v>
      </c>
      <c r="G42" s="20">
        <f t="shared" si="19"/>
        <v>6488.065193</v>
      </c>
      <c r="H42" s="20">
        <f t="shared" si="19"/>
        <v>6563.816513</v>
      </c>
      <c r="I42" s="20">
        <f t="shared" si="19"/>
        <v>6640.084595</v>
      </c>
      <c r="J42" s="20">
        <f t="shared" si="19"/>
        <v>6716.867822</v>
      </c>
      <c r="K42" s="20">
        <f t="shared" si="19"/>
        <v>6794.164519</v>
      </c>
      <c r="L42" s="20">
        <f t="shared" si="19"/>
        <v>6871.972958</v>
      </c>
      <c r="M42" s="20">
        <f t="shared" si="19"/>
        <v>6950.291355</v>
      </c>
      <c r="N42" s="20">
        <f t="shared" si="19"/>
        <v>7029.11787</v>
      </c>
      <c r="O42" s="20">
        <f t="shared" si="19"/>
        <v>7108.450614</v>
      </c>
      <c r="P42" s="20">
        <f t="shared" si="19"/>
        <v>7188.287642</v>
      </c>
      <c r="Q42" s="20">
        <f t="shared" si="19"/>
        <v>7284.754917</v>
      </c>
      <c r="R42" s="20">
        <f t="shared" si="19"/>
        <v>7381.941941</v>
      </c>
      <c r="S42" s="20">
        <f t="shared" si="19"/>
        <v>7479.845067</v>
      </c>
      <c r="T42" s="20">
        <f t="shared" si="19"/>
        <v>7578.460546</v>
      </c>
      <c r="U42" s="20">
        <f t="shared" si="19"/>
        <v>7677.784532</v>
      </c>
      <c r="V42" s="20">
        <f t="shared" si="19"/>
        <v>7777.813083</v>
      </c>
      <c r="W42" s="20">
        <f t="shared" si="19"/>
        <v>7878.542161</v>
      </c>
      <c r="X42" s="20">
        <f t="shared" si="19"/>
        <v>7979.967639</v>
      </c>
      <c r="Y42" s="20">
        <f t="shared" si="19"/>
        <v>8082.0853</v>
      </c>
      <c r="Z42" s="20">
        <f t="shared" si="19"/>
        <v>8184.890839</v>
      </c>
    </row>
    <row r="43" ht="15.75" customHeight="1">
      <c r="A43" s="12">
        <f>'Total Cost of Borrowing - NZ'!A43</f>
        <v>10000</v>
      </c>
      <c r="B43" s="20">
        <f t="shared" ref="B43:Z43" si="20">-PMT(B$17/12,$B$35,$A43+$B$36)*$B$35</f>
        <v>12056.05685</v>
      </c>
      <c r="C43" s="20">
        <f t="shared" si="20"/>
        <v>12200.21695</v>
      </c>
      <c r="D43" s="20">
        <f t="shared" si="20"/>
        <v>12345.40975</v>
      </c>
      <c r="E43" s="20">
        <f t="shared" si="20"/>
        <v>12491.63263</v>
      </c>
      <c r="F43" s="20">
        <f t="shared" si="20"/>
        <v>12638.88287</v>
      </c>
      <c r="G43" s="20">
        <f t="shared" si="20"/>
        <v>12787.15761</v>
      </c>
      <c r="H43" s="20">
        <f t="shared" si="20"/>
        <v>12936.4539</v>
      </c>
      <c r="I43" s="20">
        <f t="shared" si="20"/>
        <v>13086.76867</v>
      </c>
      <c r="J43" s="20">
        <f t="shared" si="20"/>
        <v>13238.09872</v>
      </c>
      <c r="K43" s="20">
        <f t="shared" si="20"/>
        <v>13390.44075</v>
      </c>
      <c r="L43" s="20">
        <f t="shared" si="20"/>
        <v>13543.79136</v>
      </c>
      <c r="M43" s="20">
        <f t="shared" si="20"/>
        <v>13698.14704</v>
      </c>
      <c r="N43" s="20">
        <f t="shared" si="20"/>
        <v>13853.50415</v>
      </c>
      <c r="O43" s="20">
        <f t="shared" si="20"/>
        <v>14009.85898</v>
      </c>
      <c r="P43" s="20">
        <f t="shared" si="20"/>
        <v>14167.20768</v>
      </c>
      <c r="Q43" s="20">
        <f t="shared" si="20"/>
        <v>14357.33251</v>
      </c>
      <c r="R43" s="20">
        <f t="shared" si="20"/>
        <v>14548.87586</v>
      </c>
      <c r="S43" s="20">
        <f t="shared" si="20"/>
        <v>14741.83057</v>
      </c>
      <c r="T43" s="20">
        <f t="shared" si="20"/>
        <v>14936.18923</v>
      </c>
      <c r="U43" s="20">
        <f t="shared" si="20"/>
        <v>15131.94427</v>
      </c>
      <c r="V43" s="20">
        <f t="shared" si="20"/>
        <v>15329.08792</v>
      </c>
      <c r="W43" s="20">
        <f t="shared" si="20"/>
        <v>15527.61222</v>
      </c>
      <c r="X43" s="20">
        <f t="shared" si="20"/>
        <v>15727.50904</v>
      </c>
      <c r="Y43" s="20">
        <f t="shared" si="20"/>
        <v>15928.77006</v>
      </c>
      <c r="Z43" s="20">
        <f t="shared" si="20"/>
        <v>16131.3868</v>
      </c>
    </row>
    <row r="44" ht="15.75" customHeight="1">
      <c r="A44" s="12">
        <f>'Total Cost of Borrowing - NZ'!A44</f>
        <v>15000</v>
      </c>
      <c r="B44" s="20">
        <f t="shared" ref="B44:Z44" si="21">-PMT(B$17/12,$B$35,$A44+$B$36)*$B$35</f>
        <v>17995.0011</v>
      </c>
      <c r="C44" s="20">
        <f t="shared" si="21"/>
        <v>18210.17604</v>
      </c>
      <c r="D44" s="20">
        <f t="shared" si="21"/>
        <v>18426.89239</v>
      </c>
      <c r="E44" s="20">
        <f t="shared" si="21"/>
        <v>18645.14624</v>
      </c>
      <c r="F44" s="20">
        <f t="shared" si="21"/>
        <v>18864.93354</v>
      </c>
      <c r="G44" s="20">
        <f t="shared" si="21"/>
        <v>19086.25003</v>
      </c>
      <c r="H44" s="20">
        <f t="shared" si="21"/>
        <v>19309.0913</v>
      </c>
      <c r="I44" s="20">
        <f t="shared" si="21"/>
        <v>19533.45274</v>
      </c>
      <c r="J44" s="20">
        <f t="shared" si="21"/>
        <v>19759.32961</v>
      </c>
      <c r="K44" s="20">
        <f t="shared" si="21"/>
        <v>19986.71698</v>
      </c>
      <c r="L44" s="20">
        <f t="shared" si="21"/>
        <v>20215.60977</v>
      </c>
      <c r="M44" s="20">
        <f t="shared" si="21"/>
        <v>20446.00272</v>
      </c>
      <c r="N44" s="20">
        <f t="shared" si="21"/>
        <v>20677.89043</v>
      </c>
      <c r="O44" s="20">
        <f t="shared" si="21"/>
        <v>20911.26734</v>
      </c>
      <c r="P44" s="20">
        <f t="shared" si="21"/>
        <v>21146.12772</v>
      </c>
      <c r="Q44" s="20">
        <f t="shared" si="21"/>
        <v>21429.9101</v>
      </c>
      <c r="R44" s="20">
        <f t="shared" si="21"/>
        <v>21715.80979</v>
      </c>
      <c r="S44" s="20">
        <f t="shared" si="21"/>
        <v>22003.81607</v>
      </c>
      <c r="T44" s="20">
        <f t="shared" si="21"/>
        <v>22293.91792</v>
      </c>
      <c r="U44" s="20">
        <f t="shared" si="21"/>
        <v>22586.10401</v>
      </c>
      <c r="V44" s="20">
        <f t="shared" si="21"/>
        <v>22880.36276</v>
      </c>
      <c r="W44" s="20">
        <f t="shared" si="21"/>
        <v>23176.68228</v>
      </c>
      <c r="X44" s="20">
        <f t="shared" si="21"/>
        <v>23475.05043</v>
      </c>
      <c r="Y44" s="20">
        <f t="shared" si="21"/>
        <v>23775.45481</v>
      </c>
      <c r="Z44" s="20">
        <f t="shared" si="21"/>
        <v>24077.88276</v>
      </c>
    </row>
    <row r="45" ht="15.75" customHeight="1">
      <c r="A45" s="12">
        <f>'Total Cost of Borrowing - NZ'!A45</f>
        <v>20000</v>
      </c>
      <c r="B45" s="20">
        <f t="shared" ref="B45:Z45" si="22">-PMT(B$17/12,$B$35,$A45+$B$36)*$B$35</f>
        <v>23933.94536</v>
      </c>
      <c r="C45" s="20">
        <f t="shared" si="22"/>
        <v>24220.13513</v>
      </c>
      <c r="D45" s="20">
        <f t="shared" si="22"/>
        <v>24508.37502</v>
      </c>
      <c r="E45" s="20">
        <f t="shared" si="22"/>
        <v>24798.65986</v>
      </c>
      <c r="F45" s="20">
        <f t="shared" si="22"/>
        <v>25090.98422</v>
      </c>
      <c r="G45" s="20">
        <f t="shared" si="22"/>
        <v>25385.34245</v>
      </c>
      <c r="H45" s="20">
        <f t="shared" si="22"/>
        <v>25681.72869</v>
      </c>
      <c r="I45" s="20">
        <f t="shared" si="22"/>
        <v>25980.13681</v>
      </c>
      <c r="J45" s="20">
        <f t="shared" si="22"/>
        <v>26280.56051</v>
      </c>
      <c r="K45" s="20">
        <f t="shared" si="22"/>
        <v>26582.99322</v>
      </c>
      <c r="L45" s="20">
        <f t="shared" si="22"/>
        <v>26887.42818</v>
      </c>
      <c r="M45" s="20">
        <f t="shared" si="22"/>
        <v>27193.85841</v>
      </c>
      <c r="N45" s="20">
        <f t="shared" si="22"/>
        <v>27502.27672</v>
      </c>
      <c r="O45" s="20">
        <f t="shared" si="22"/>
        <v>27812.6757</v>
      </c>
      <c r="P45" s="20">
        <f t="shared" si="22"/>
        <v>28125.04776</v>
      </c>
      <c r="Q45" s="20">
        <f t="shared" si="22"/>
        <v>28502.48769</v>
      </c>
      <c r="R45" s="20">
        <f t="shared" si="22"/>
        <v>28882.74371</v>
      </c>
      <c r="S45" s="20">
        <f t="shared" si="22"/>
        <v>29265.80157</v>
      </c>
      <c r="T45" s="20">
        <f t="shared" si="22"/>
        <v>29651.6466</v>
      </c>
      <c r="U45" s="20">
        <f t="shared" si="22"/>
        <v>30040.26375</v>
      </c>
      <c r="V45" s="20">
        <f t="shared" si="22"/>
        <v>30431.63759</v>
      </c>
      <c r="W45" s="20">
        <f t="shared" si="22"/>
        <v>30825.75234</v>
      </c>
      <c r="X45" s="20">
        <f t="shared" si="22"/>
        <v>31222.59183</v>
      </c>
      <c r="Y45" s="20">
        <f t="shared" si="22"/>
        <v>31622.13957</v>
      </c>
      <c r="Z45" s="20">
        <f t="shared" si="22"/>
        <v>32024.37872</v>
      </c>
    </row>
    <row r="46" ht="15.75" customHeight="1">
      <c r="A46" s="12">
        <f>'Total Cost of Borrowing - NZ'!A46</f>
        <v>25000</v>
      </c>
      <c r="B46" s="20">
        <f t="shared" ref="B46:Z46" si="23">-PMT(B$17/12,$B$35,$A46+$B$36)*$B$35</f>
        <v>29872.88962</v>
      </c>
      <c r="C46" s="20">
        <f t="shared" si="23"/>
        <v>30230.09422</v>
      </c>
      <c r="D46" s="20">
        <f t="shared" si="23"/>
        <v>30589.85766</v>
      </c>
      <c r="E46" s="20">
        <f t="shared" si="23"/>
        <v>30952.17347</v>
      </c>
      <c r="F46" s="20">
        <f t="shared" si="23"/>
        <v>31317.03489</v>
      </c>
      <c r="G46" s="20">
        <f t="shared" si="23"/>
        <v>31684.43487</v>
      </c>
      <c r="H46" s="20">
        <f t="shared" si="23"/>
        <v>32054.36608</v>
      </c>
      <c r="I46" s="20">
        <f t="shared" si="23"/>
        <v>32426.82089</v>
      </c>
      <c r="J46" s="20">
        <f t="shared" si="23"/>
        <v>32801.7914</v>
      </c>
      <c r="K46" s="20">
        <f t="shared" si="23"/>
        <v>33179.26945</v>
      </c>
      <c r="L46" s="20">
        <f t="shared" si="23"/>
        <v>33559.24658</v>
      </c>
      <c r="M46" s="20">
        <f t="shared" si="23"/>
        <v>33941.71409</v>
      </c>
      <c r="N46" s="20">
        <f t="shared" si="23"/>
        <v>34326.663</v>
      </c>
      <c r="O46" s="20">
        <f t="shared" si="23"/>
        <v>34714.08407</v>
      </c>
      <c r="P46" s="20">
        <f t="shared" si="23"/>
        <v>35103.9678</v>
      </c>
      <c r="Q46" s="20">
        <f t="shared" si="23"/>
        <v>35575.06527</v>
      </c>
      <c r="R46" s="20">
        <f t="shared" si="23"/>
        <v>36049.67763</v>
      </c>
      <c r="S46" s="20">
        <f t="shared" si="23"/>
        <v>36527.78707</v>
      </c>
      <c r="T46" s="20">
        <f t="shared" si="23"/>
        <v>37009.37529</v>
      </c>
      <c r="U46" s="20">
        <f t="shared" si="23"/>
        <v>37494.42349</v>
      </c>
      <c r="V46" s="20">
        <f t="shared" si="23"/>
        <v>37982.91243</v>
      </c>
      <c r="W46" s="20">
        <f t="shared" si="23"/>
        <v>38474.8224</v>
      </c>
      <c r="X46" s="20">
        <f t="shared" si="23"/>
        <v>38970.13323</v>
      </c>
      <c r="Y46" s="20">
        <f t="shared" si="23"/>
        <v>39468.82433</v>
      </c>
      <c r="Z46" s="20">
        <f t="shared" si="23"/>
        <v>39970.87468</v>
      </c>
    </row>
    <row r="47" ht="15.75" customHeight="1">
      <c r="A47" s="12">
        <f>'Total Cost of Borrowing - NZ'!A47</f>
        <v>30000</v>
      </c>
      <c r="B47" s="20">
        <f t="shared" ref="B47:O47" si="24">-PMT(B$17/12,$B$35,$A47+$B$36)*$B$35</f>
        <v>35811.83388</v>
      </c>
      <c r="C47" s="20">
        <f t="shared" si="24"/>
        <v>36240.05331</v>
      </c>
      <c r="D47" s="20">
        <f t="shared" si="24"/>
        <v>36671.34029</v>
      </c>
      <c r="E47" s="20">
        <f t="shared" si="24"/>
        <v>37105.68708</v>
      </c>
      <c r="F47" s="20">
        <f t="shared" si="24"/>
        <v>37543.08556</v>
      </c>
      <c r="G47" s="20">
        <f t="shared" si="24"/>
        <v>37983.52729</v>
      </c>
      <c r="H47" s="20">
        <f t="shared" si="24"/>
        <v>38427.00347</v>
      </c>
      <c r="I47" s="20">
        <f t="shared" si="24"/>
        <v>38873.50496</v>
      </c>
      <c r="J47" s="20">
        <f t="shared" si="24"/>
        <v>39323.0223</v>
      </c>
      <c r="K47" s="20">
        <f t="shared" si="24"/>
        <v>39775.54568</v>
      </c>
      <c r="L47" s="20">
        <f t="shared" si="24"/>
        <v>40231.06499</v>
      </c>
      <c r="M47" s="20">
        <f t="shared" si="24"/>
        <v>40689.56978</v>
      </c>
      <c r="N47" s="20">
        <f t="shared" si="24"/>
        <v>41151.04928</v>
      </c>
      <c r="O47" s="20">
        <f t="shared" si="24"/>
        <v>41615.49243</v>
      </c>
      <c r="P47" s="20" t="str">
        <f t="shared" ref="P47:U47" si="25">-PMT(P$17/12,$B$35,$A47+#REF!)*$B$35</f>
        <v>#REF!</v>
      </c>
      <c r="Q47" s="20" t="str">
        <f t="shared" si="25"/>
        <v>#REF!</v>
      </c>
      <c r="R47" s="20" t="str">
        <f t="shared" si="25"/>
        <v>#REF!</v>
      </c>
      <c r="S47" s="20" t="str">
        <f t="shared" si="25"/>
        <v>#REF!</v>
      </c>
      <c r="T47" s="20" t="str">
        <f t="shared" si="25"/>
        <v>#REF!</v>
      </c>
      <c r="U47" s="20" t="str">
        <f t="shared" si="25"/>
        <v>#REF!</v>
      </c>
      <c r="V47" s="20"/>
      <c r="W47" s="20"/>
      <c r="X47" s="20"/>
      <c r="Y47" s="20"/>
      <c r="Z47" s="20"/>
    </row>
    <row r="48" ht="15.75" customHeight="1">
      <c r="A48" s="12">
        <f>'Total Cost of Borrowing - NZ'!A48</f>
        <v>35000</v>
      </c>
      <c r="B48" s="20">
        <f t="shared" ref="B48:O48" si="26">-PMT(B$17/12,$B$35,$A48+$B$36)*$B$35</f>
        <v>41750.77814</v>
      </c>
      <c r="C48" s="20">
        <f t="shared" si="26"/>
        <v>42250.0124</v>
      </c>
      <c r="D48" s="20">
        <f t="shared" si="26"/>
        <v>42752.82293</v>
      </c>
      <c r="E48" s="20">
        <f t="shared" si="26"/>
        <v>43259.20069</v>
      </c>
      <c r="F48" s="20">
        <f t="shared" si="26"/>
        <v>43769.13624</v>
      </c>
      <c r="G48" s="20">
        <f t="shared" si="26"/>
        <v>44282.61971</v>
      </c>
      <c r="H48" s="20">
        <f t="shared" si="26"/>
        <v>44799.64086</v>
      </c>
      <c r="I48" s="20">
        <f t="shared" si="26"/>
        <v>45320.18903</v>
      </c>
      <c r="J48" s="20">
        <f t="shared" si="26"/>
        <v>45844.25319</v>
      </c>
      <c r="K48" s="20">
        <f t="shared" si="26"/>
        <v>46371.82191</v>
      </c>
      <c r="L48" s="20">
        <f t="shared" si="26"/>
        <v>46902.88339</v>
      </c>
      <c r="M48" s="20">
        <f t="shared" si="26"/>
        <v>47437.42546</v>
      </c>
      <c r="N48" s="20">
        <f t="shared" si="26"/>
        <v>47975.43556</v>
      </c>
      <c r="O48" s="20">
        <f t="shared" si="26"/>
        <v>48516.90079</v>
      </c>
      <c r="P48" s="20" t="str">
        <f t="shared" ref="P48:U48" si="27">-PMT(P$17/12,$B$35,$A48+#REF!)*$B$35</f>
        <v>#REF!</v>
      </c>
      <c r="Q48" s="20" t="str">
        <f t="shared" si="27"/>
        <v>#REF!</v>
      </c>
      <c r="R48" s="20" t="str">
        <f t="shared" si="27"/>
        <v>#REF!</v>
      </c>
      <c r="S48" s="20" t="str">
        <f t="shared" si="27"/>
        <v>#REF!</v>
      </c>
      <c r="T48" s="20" t="str">
        <f t="shared" si="27"/>
        <v>#REF!</v>
      </c>
      <c r="U48" s="20" t="str">
        <f t="shared" si="27"/>
        <v>#REF!</v>
      </c>
      <c r="V48" s="20"/>
      <c r="W48" s="20"/>
      <c r="X48" s="20"/>
      <c r="Y48" s="20"/>
      <c r="Z48" s="20"/>
    </row>
    <row r="49" ht="15.75" customHeight="1">
      <c r="A49" s="12">
        <f>'Total Cost of Borrowing - NZ'!A49</f>
        <v>40000</v>
      </c>
      <c r="B49" s="20">
        <f t="shared" ref="B49:O49" si="28">-PMT(B$17/12,$B$35,$A49+$B$36)*$B$35</f>
        <v>47689.7224</v>
      </c>
      <c r="C49" s="20">
        <f t="shared" si="28"/>
        <v>48259.97148</v>
      </c>
      <c r="D49" s="20">
        <f t="shared" si="28"/>
        <v>48834.30556</v>
      </c>
      <c r="E49" s="20">
        <f t="shared" si="28"/>
        <v>49412.7143</v>
      </c>
      <c r="F49" s="20">
        <f t="shared" si="28"/>
        <v>49995.18691</v>
      </c>
      <c r="G49" s="20">
        <f t="shared" si="28"/>
        <v>50581.71213</v>
      </c>
      <c r="H49" s="20">
        <f t="shared" si="28"/>
        <v>51172.27825</v>
      </c>
      <c r="I49" s="20">
        <f t="shared" si="28"/>
        <v>51766.87311</v>
      </c>
      <c r="J49" s="20">
        <f t="shared" si="28"/>
        <v>52365.48409</v>
      </c>
      <c r="K49" s="20">
        <f t="shared" si="28"/>
        <v>52968.09815</v>
      </c>
      <c r="L49" s="20">
        <f t="shared" si="28"/>
        <v>53574.7018</v>
      </c>
      <c r="M49" s="20">
        <f t="shared" si="28"/>
        <v>54185.28114</v>
      </c>
      <c r="N49" s="20">
        <f t="shared" si="28"/>
        <v>54799.82184</v>
      </c>
      <c r="O49" s="20">
        <f t="shared" si="28"/>
        <v>55418.30916</v>
      </c>
      <c r="P49" s="20" t="str">
        <f t="shared" ref="P49:P50" si="30">-PMT(P$17/12,$B$35,$A49+#REF!)*$B$35</f>
        <v>#REF!</v>
      </c>
      <c r="Q49" s="20"/>
      <c r="R49" s="20"/>
      <c r="S49" s="20"/>
      <c r="T49" s="20"/>
      <c r="U49" s="20"/>
      <c r="V49" s="20"/>
      <c r="W49" s="20"/>
      <c r="X49" s="20"/>
      <c r="Y49" s="20"/>
      <c r="Z49" s="20"/>
    </row>
    <row r="50" ht="15.75" customHeight="1">
      <c r="A50" s="12">
        <f>'Total Cost of Borrowing - NZ'!A50</f>
        <v>45000</v>
      </c>
      <c r="B50" s="20">
        <f t="shared" ref="B50:O50" si="29">-PMT(B$17/12,$B$35,$A50+$B$36)*$B$35</f>
        <v>53628.66666</v>
      </c>
      <c r="C50" s="20">
        <f t="shared" si="29"/>
        <v>54269.93057</v>
      </c>
      <c r="D50" s="20">
        <f t="shared" si="29"/>
        <v>54915.7882</v>
      </c>
      <c r="E50" s="20">
        <f t="shared" si="29"/>
        <v>55566.22792</v>
      </c>
      <c r="F50" s="20">
        <f t="shared" si="29"/>
        <v>56221.23759</v>
      </c>
      <c r="G50" s="20">
        <f t="shared" si="29"/>
        <v>56880.80455</v>
      </c>
      <c r="H50" s="20">
        <f t="shared" si="29"/>
        <v>57544.91564</v>
      </c>
      <c r="I50" s="20">
        <f t="shared" si="29"/>
        <v>58213.55718</v>
      </c>
      <c r="J50" s="20">
        <f t="shared" si="29"/>
        <v>58886.71498</v>
      </c>
      <c r="K50" s="20">
        <f t="shared" si="29"/>
        <v>59564.37438</v>
      </c>
      <c r="L50" s="20">
        <f t="shared" si="29"/>
        <v>60246.52021</v>
      </c>
      <c r="M50" s="20">
        <f t="shared" si="29"/>
        <v>60933.13683</v>
      </c>
      <c r="N50" s="20">
        <f t="shared" si="29"/>
        <v>61624.20813</v>
      </c>
      <c r="O50" s="20">
        <f t="shared" si="29"/>
        <v>62319.71752</v>
      </c>
      <c r="P50" s="20" t="str">
        <f t="shared" si="30"/>
        <v>#REF!</v>
      </c>
      <c r="Q50" s="20"/>
      <c r="R50" s="20"/>
      <c r="S50" s="20"/>
      <c r="T50" s="20"/>
      <c r="U50" s="20"/>
      <c r="V50" s="20"/>
      <c r="W50" s="20"/>
      <c r="X50" s="20"/>
      <c r="Y50" s="20"/>
      <c r="Z50" s="20"/>
    </row>
    <row r="51" ht="15.75" customHeight="1">
      <c r="A51" s="12">
        <f>'Total Cost of Borrowing - NZ'!A51</f>
        <v>50000</v>
      </c>
      <c r="B51" s="20">
        <f t="shared" ref="B51:K51" si="31">-PMT(B$17/12,$B$35,$A51+$B$36)*$B$35</f>
        <v>59567.61092</v>
      </c>
      <c r="C51" s="20">
        <f t="shared" si="31"/>
        <v>60279.88966</v>
      </c>
      <c r="D51" s="20">
        <f t="shared" si="31"/>
        <v>60997.27083</v>
      </c>
      <c r="E51" s="20">
        <f t="shared" si="31"/>
        <v>61719.74153</v>
      </c>
      <c r="F51" s="20">
        <f t="shared" si="31"/>
        <v>62447.28826</v>
      </c>
      <c r="G51" s="20">
        <f t="shared" si="31"/>
        <v>63179.89697</v>
      </c>
      <c r="H51" s="20">
        <f t="shared" si="31"/>
        <v>63917.55304</v>
      </c>
      <c r="I51" s="20">
        <f t="shared" si="31"/>
        <v>64660.24125</v>
      </c>
      <c r="J51" s="20">
        <f t="shared" si="31"/>
        <v>65407.94588</v>
      </c>
      <c r="K51" s="20">
        <f t="shared" si="31"/>
        <v>66160.65061</v>
      </c>
      <c r="L51" s="20"/>
      <c r="M51" s="20"/>
      <c r="N51" s="20"/>
      <c r="O51" s="20"/>
      <c r="P51" s="20"/>
      <c r="Q51" s="20"/>
      <c r="R51" s="20"/>
      <c r="S51" s="20"/>
      <c r="T51" s="20"/>
      <c r="U51" s="20"/>
      <c r="V51" s="20"/>
      <c r="W51" s="20"/>
      <c r="X51" s="20"/>
      <c r="Y51" s="20"/>
      <c r="Z51" s="20"/>
    </row>
    <row r="52" ht="15.75" customHeight="1">
      <c r="A52" s="12">
        <f>'Total Cost of Borrowing - NZ'!A52</f>
        <v>55000</v>
      </c>
      <c r="B52" s="20">
        <f t="shared" ref="B52:K52" si="32">-PMT(B$17/12,$B$35,$A52+$B$36)*$B$35</f>
        <v>65506.55518</v>
      </c>
      <c r="C52" s="20">
        <f t="shared" si="32"/>
        <v>66289.84875</v>
      </c>
      <c r="D52" s="20">
        <f t="shared" si="32"/>
        <v>67078.75347</v>
      </c>
      <c r="E52" s="20">
        <f t="shared" si="32"/>
        <v>67873.25514</v>
      </c>
      <c r="F52" s="20">
        <f t="shared" si="32"/>
        <v>68673.33894</v>
      </c>
      <c r="G52" s="20">
        <f t="shared" si="32"/>
        <v>69478.98939</v>
      </c>
      <c r="H52" s="20">
        <f t="shared" si="32"/>
        <v>70290.19043</v>
      </c>
      <c r="I52" s="20">
        <f t="shared" si="32"/>
        <v>71106.92533</v>
      </c>
      <c r="J52" s="20">
        <f t="shared" si="32"/>
        <v>71929.17677</v>
      </c>
      <c r="K52" s="20">
        <f t="shared" si="32"/>
        <v>72756.92684</v>
      </c>
    </row>
    <row r="53" ht="15.75" customHeight="1">
      <c r="A53" s="12">
        <f>'Total Cost of Borrowing - NZ'!A53</f>
        <v>60000</v>
      </c>
      <c r="B53" s="20">
        <f t="shared" ref="B53:F53" si="33">-PMT(B$17/12,$B$35,$A53+$B$36)*$B$35</f>
        <v>71445.49944</v>
      </c>
      <c r="C53" s="20">
        <f t="shared" si="33"/>
        <v>72299.80784</v>
      </c>
      <c r="D53" s="20">
        <f t="shared" si="33"/>
        <v>73160.2361</v>
      </c>
      <c r="E53" s="20">
        <f t="shared" si="33"/>
        <v>74026.76875</v>
      </c>
      <c r="F53" s="20">
        <f t="shared" si="33"/>
        <v>74899.38961</v>
      </c>
      <c r="I53" s="6"/>
    </row>
    <row r="54" ht="15.75" customHeight="1">
      <c r="A54" s="12">
        <f>'Total Cost of Borrowing - NZ'!A54</f>
        <v>65000</v>
      </c>
      <c r="B54" s="20">
        <f t="shared" ref="B54:F54" si="34">-PMT(B$17/12,$B$35,$A54+$B$36)*$B$35</f>
        <v>77384.44369</v>
      </c>
      <c r="C54" s="20">
        <f t="shared" si="34"/>
        <v>78309.76693</v>
      </c>
      <c r="D54" s="20">
        <f t="shared" si="34"/>
        <v>79241.71874</v>
      </c>
      <c r="E54" s="20">
        <f t="shared" si="34"/>
        <v>80180.28236</v>
      </c>
      <c r="F54" s="20">
        <f t="shared" si="34"/>
        <v>81125.44028</v>
      </c>
    </row>
    <row r="55" ht="15.75" customHeight="1">
      <c r="A55" s="12">
        <f>'Total Cost of Borrowing - NZ'!A56</f>
        <v>70000</v>
      </c>
      <c r="B55" s="20">
        <f t="shared" ref="B55:F55" si="35">-PMT(B$17/12,$B$35,$A55+$B$36)*$B$35</f>
        <v>83323.38795</v>
      </c>
      <c r="C55" s="20">
        <f t="shared" si="35"/>
        <v>84319.72602</v>
      </c>
      <c r="D55" s="20">
        <f t="shared" si="35"/>
        <v>85323.20138</v>
      </c>
      <c r="E55" s="20">
        <f t="shared" si="35"/>
        <v>86333.79598</v>
      </c>
      <c r="F55" s="20">
        <f t="shared" si="35"/>
        <v>87351.49096</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horizontalCentered="1"/>
  <pageMargins bottom="0.75" footer="0.0" header="0.0" left="0.7" right="0.7" top="0.75"/>
  <pageSetup fitToHeight="0" paperSize="9" cellComments="atEnd" orientation="landscape" pageOrder="overThenDown"/>
  <drawing r:id="rId1"/>
</worksheet>
</file>